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JK - racunovodstvo\Desktop\IZVRŠENJE 2026\"/>
    </mc:Choice>
  </mc:AlternateContent>
  <bookViews>
    <workbookView xWindow="0" yWindow="0" windowWidth="13950" windowHeight="8085" firstSheet="2" activeTab="6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Izvještaj po programskoj kalsif" sheetId="16" r:id="rId6"/>
    <sheet name="Izvješće po programskoj klasifi" sheetId="13" r:id="rId7"/>
  </sheets>
  <definedNames>
    <definedName name="_xlnm.Print_Area" localSheetId="1">' Račun prihoda i rashoda'!$B$1:$K$121</definedName>
    <definedName name="_xlnm.Print_Area" localSheetId="0">SAŽETAK!$C$3:$L$35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13" l="1"/>
  <c r="F37" i="13"/>
  <c r="E37" i="13"/>
  <c r="E68" i="16" l="1"/>
  <c r="F46" i="16"/>
  <c r="F45" i="16"/>
  <c r="D68" i="16"/>
  <c r="D41" i="16"/>
  <c r="E63" i="16"/>
  <c r="D63" i="16"/>
  <c r="G117" i="13"/>
  <c r="G115" i="13"/>
  <c r="G99" i="13"/>
  <c r="F47" i="16"/>
  <c r="D14" i="16" l="1"/>
  <c r="F18" i="16"/>
  <c r="F94" i="16"/>
  <c r="E93" i="16"/>
  <c r="E92" i="16" s="1"/>
  <c r="E91" i="16" s="1"/>
  <c r="D93" i="16"/>
  <c r="D92" i="16" s="1"/>
  <c r="D91" i="16" s="1"/>
  <c r="F90" i="16"/>
  <c r="E89" i="16"/>
  <c r="E88" i="16" s="1"/>
  <c r="E87" i="16" s="1"/>
  <c r="D89" i="16"/>
  <c r="F86" i="16"/>
  <c r="F85" i="16"/>
  <c r="E84" i="16"/>
  <c r="F83" i="16"/>
  <c r="F82" i="16"/>
  <c r="F81" i="16"/>
  <c r="E80" i="16"/>
  <c r="D80" i="16"/>
  <c r="F77" i="16"/>
  <c r="E76" i="16"/>
  <c r="E75" i="16" s="1"/>
  <c r="E74" i="16" s="1"/>
  <c r="D76" i="16"/>
  <c r="D75" i="16" s="1"/>
  <c r="D74" i="16" s="1"/>
  <c r="F73" i="16"/>
  <c r="E72" i="16"/>
  <c r="D72" i="16"/>
  <c r="D71" i="16" s="1"/>
  <c r="D70" i="16" s="1"/>
  <c r="F69" i="16"/>
  <c r="F67" i="16"/>
  <c r="E66" i="16"/>
  <c r="D66" i="16"/>
  <c r="D40" i="16" s="1"/>
  <c r="D39" i="16" s="1"/>
  <c r="F62" i="16"/>
  <c r="F61" i="16"/>
  <c r="F60" i="16"/>
  <c r="F59" i="16"/>
  <c r="F58" i="16"/>
  <c r="F56" i="16"/>
  <c r="F55" i="16"/>
  <c r="F54" i="16"/>
  <c r="F53" i="16"/>
  <c r="F52" i="16"/>
  <c r="F51" i="16"/>
  <c r="F50" i="16"/>
  <c r="F49" i="16"/>
  <c r="F48" i="16"/>
  <c r="F44" i="16"/>
  <c r="F43" i="16"/>
  <c r="F42" i="16"/>
  <c r="E41" i="16"/>
  <c r="F38" i="16"/>
  <c r="F37" i="16"/>
  <c r="E36" i="16"/>
  <c r="E35" i="16" s="1"/>
  <c r="E34" i="16" s="1"/>
  <c r="D36" i="16"/>
  <c r="D35" i="16" s="1"/>
  <c r="D34" i="16" s="1"/>
  <c r="F33" i="16"/>
  <c r="F32" i="16"/>
  <c r="E31" i="16"/>
  <c r="D31" i="16"/>
  <c r="F30" i="16"/>
  <c r="F29" i="16"/>
  <c r="F28" i="16"/>
  <c r="F27" i="16"/>
  <c r="F26" i="16"/>
  <c r="E25" i="16"/>
  <c r="D25" i="16"/>
  <c r="F22" i="16"/>
  <c r="E21" i="16"/>
  <c r="D21" i="16"/>
  <c r="F20" i="16"/>
  <c r="F19" i="16"/>
  <c r="F17" i="16"/>
  <c r="F16" i="16"/>
  <c r="F15" i="16"/>
  <c r="E14" i="16"/>
  <c r="D6" i="5"/>
  <c r="C6" i="5"/>
  <c r="F38" i="5"/>
  <c r="D34" i="5"/>
  <c r="D25" i="5"/>
  <c r="G51" i="3"/>
  <c r="G52" i="3"/>
  <c r="H52" i="3"/>
  <c r="H51" i="3" s="1"/>
  <c r="I51" i="3"/>
  <c r="D24" i="16" l="1"/>
  <c r="D23" i="16" s="1"/>
  <c r="F68" i="16"/>
  <c r="F31" i="16"/>
  <c r="E24" i="16"/>
  <c r="E23" i="16" s="1"/>
  <c r="F72" i="16"/>
  <c r="E13" i="16"/>
  <c r="F89" i="16"/>
  <c r="F66" i="16"/>
  <c r="E71" i="16"/>
  <c r="E70" i="16" s="1"/>
  <c r="F70" i="16" s="1"/>
  <c r="D13" i="16"/>
  <c r="D12" i="16" s="1"/>
  <c r="F25" i="16"/>
  <c r="F93" i="16"/>
  <c r="D88" i="16"/>
  <c r="D87" i="16" s="1"/>
  <c r="D79" i="16"/>
  <c r="D78" i="16" s="1"/>
  <c r="E79" i="16"/>
  <c r="E78" i="16" s="1"/>
  <c r="F14" i="16"/>
  <c r="E40" i="16"/>
  <c r="E39" i="16" s="1"/>
  <c r="F41" i="16"/>
  <c r="F80" i="16"/>
  <c r="F21" i="16"/>
  <c r="F84" i="16"/>
  <c r="F35" i="16"/>
  <c r="F75" i="16"/>
  <c r="F36" i="16"/>
  <c r="F76" i="16"/>
  <c r="F92" i="16"/>
  <c r="D11" i="16" l="1"/>
  <c r="F13" i="16"/>
  <c r="E12" i="16"/>
  <c r="F24" i="16"/>
  <c r="F88" i="16"/>
  <c r="F40" i="16"/>
  <c r="F71" i="16"/>
  <c r="F79" i="16"/>
  <c r="F23" i="16"/>
  <c r="F74" i="16"/>
  <c r="F87" i="16" l="1"/>
  <c r="F91" i="16"/>
  <c r="F78" i="16"/>
  <c r="F39" i="16"/>
  <c r="F12" i="16"/>
  <c r="E11" i="16" l="1"/>
  <c r="E10" i="16" s="1"/>
  <c r="E9" i="16" l="1"/>
  <c r="H15" i="1" l="1"/>
  <c r="L16" i="1" l="1"/>
  <c r="L12" i="1"/>
  <c r="L13" i="1"/>
  <c r="L14" i="1"/>
  <c r="L15" i="1"/>
  <c r="L10" i="1"/>
  <c r="K55" i="3"/>
  <c r="K56" i="3"/>
  <c r="K57" i="3"/>
  <c r="K58" i="3"/>
  <c r="K60" i="3"/>
  <c r="K64" i="3"/>
  <c r="K65" i="3"/>
  <c r="K66" i="3"/>
  <c r="K69" i="3"/>
  <c r="K70" i="3"/>
  <c r="K71" i="3"/>
  <c r="K72" i="3"/>
  <c r="K73" i="3"/>
  <c r="K74" i="3"/>
  <c r="K76" i="3"/>
  <c r="K77" i="3"/>
  <c r="K78" i="3"/>
  <c r="K79" i="3"/>
  <c r="K80" i="3"/>
  <c r="K81" i="3"/>
  <c r="K82" i="3"/>
  <c r="K83" i="3"/>
  <c r="K84" i="3"/>
  <c r="K85" i="3"/>
  <c r="K87" i="3"/>
  <c r="K88" i="3"/>
  <c r="K89" i="3"/>
  <c r="K90" i="3"/>
  <c r="K92" i="3"/>
  <c r="K97" i="3"/>
  <c r="K101" i="3"/>
  <c r="K104" i="3"/>
  <c r="K111" i="3"/>
  <c r="K112" i="3"/>
  <c r="K113" i="3"/>
  <c r="K115" i="3"/>
  <c r="K116" i="3"/>
  <c r="K118" i="3"/>
  <c r="K121" i="3"/>
  <c r="K124" i="3"/>
  <c r="K17" i="3"/>
  <c r="K18" i="3"/>
  <c r="K22" i="3"/>
  <c r="K25" i="3"/>
  <c r="K28" i="3"/>
  <c r="K32" i="3"/>
  <c r="K34" i="3"/>
  <c r="K38" i="3"/>
  <c r="K39" i="3"/>
  <c r="K46" i="3"/>
  <c r="E15" i="5"/>
  <c r="D15" i="5"/>
  <c r="G8" i="5" l="1"/>
  <c r="G11" i="5"/>
  <c r="G12" i="5"/>
  <c r="G14" i="5"/>
  <c r="G16" i="5"/>
  <c r="G17" i="5"/>
  <c r="G18" i="5"/>
  <c r="G20" i="5"/>
  <c r="G21" i="5"/>
  <c r="G23" i="5"/>
  <c r="G27" i="5"/>
  <c r="G29" i="5"/>
  <c r="G31" i="5"/>
  <c r="G33" i="5"/>
  <c r="G35" i="5"/>
  <c r="G36" i="5"/>
  <c r="G37" i="5"/>
  <c r="G39" i="5"/>
  <c r="G40" i="5"/>
  <c r="G41" i="5"/>
  <c r="G43" i="5"/>
  <c r="F20" i="13" l="1"/>
  <c r="E108" i="13"/>
  <c r="E13" i="13"/>
  <c r="E14" i="13"/>
  <c r="G35" i="13" l="1"/>
  <c r="G36" i="13"/>
  <c r="F34" i="13"/>
  <c r="F33" i="13" s="1"/>
  <c r="F32" i="13" s="1"/>
  <c r="E34" i="13"/>
  <c r="E33" i="13" s="1"/>
  <c r="E32" i="13" s="1"/>
  <c r="F15" i="13"/>
  <c r="F14" i="13" s="1"/>
  <c r="E15" i="13"/>
  <c r="G132" i="13"/>
  <c r="G133" i="13"/>
  <c r="F114" i="13"/>
  <c r="G126" i="13"/>
  <c r="F125" i="13"/>
  <c r="G109" i="13"/>
  <c r="G110" i="13"/>
  <c r="G111" i="13"/>
  <c r="F108" i="13"/>
  <c r="F107" i="13" s="1"/>
  <c r="F106" i="13" s="1"/>
  <c r="F98" i="13"/>
  <c r="G66" i="13"/>
  <c r="G67" i="13"/>
  <c r="F65" i="13"/>
  <c r="G33" i="13" l="1"/>
  <c r="G32" i="13"/>
  <c r="G34" i="13"/>
  <c r="F64" i="13"/>
  <c r="F63" i="13" l="1"/>
  <c r="F129" i="13" l="1"/>
  <c r="E129" i="13"/>
  <c r="E128" i="13" s="1"/>
  <c r="E114" i="13"/>
  <c r="E125" i="13"/>
  <c r="E107" i="13" l="1"/>
  <c r="E106" i="13" s="1"/>
  <c r="G108" i="13"/>
  <c r="E98" i="13"/>
  <c r="E65" i="13"/>
  <c r="F57" i="13"/>
  <c r="E57" i="13"/>
  <c r="G189" i="13"/>
  <c r="G185" i="13"/>
  <c r="G180" i="13"/>
  <c r="G176" i="13"/>
  <c r="G171" i="13"/>
  <c r="G170" i="13"/>
  <c r="G168" i="13"/>
  <c r="G167" i="13"/>
  <c r="G166" i="13"/>
  <c r="G162" i="13"/>
  <c r="G161" i="13"/>
  <c r="G159" i="13"/>
  <c r="G158" i="13"/>
  <c r="G157" i="13"/>
  <c r="G153" i="13"/>
  <c r="G152" i="13"/>
  <c r="G150" i="13"/>
  <c r="G149" i="13"/>
  <c r="G148" i="13"/>
  <c r="G143" i="13"/>
  <c r="G138" i="13"/>
  <c r="G131" i="13"/>
  <c r="G130" i="13"/>
  <c r="G129" i="13"/>
  <c r="G125" i="13"/>
  <c r="G124" i="13"/>
  <c r="G122" i="13"/>
  <c r="G121" i="13"/>
  <c r="G119" i="13"/>
  <c r="G118" i="13"/>
  <c r="G116" i="13"/>
  <c r="G105" i="13"/>
  <c r="G103" i="13"/>
  <c r="G102" i="13"/>
  <c r="G101" i="13"/>
  <c r="G100" i="13"/>
  <c r="G95" i="13"/>
  <c r="G93" i="13"/>
  <c r="G89" i="13"/>
  <c r="G88" i="13"/>
  <c r="G87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62" i="13"/>
  <c r="G58" i="13"/>
  <c r="G57" i="13" s="1"/>
  <c r="G53" i="13"/>
  <c r="G49" i="13"/>
  <c r="G48" i="13"/>
  <c r="G46" i="13"/>
  <c r="G45" i="13"/>
  <c r="G44" i="13"/>
  <c r="G43" i="13"/>
  <c r="G42" i="13"/>
  <c r="G31" i="13"/>
  <c r="G27" i="13"/>
  <c r="G25" i="13"/>
  <c r="G24" i="13"/>
  <c r="G23" i="13"/>
  <c r="G22" i="13"/>
  <c r="G21" i="13"/>
  <c r="G17" i="13"/>
  <c r="G16" i="13"/>
  <c r="G15" i="13"/>
  <c r="G7" i="8"/>
  <c r="G8" i="8"/>
  <c r="G9" i="8"/>
  <c r="G6" i="8"/>
  <c r="F8" i="8"/>
  <c r="F9" i="8"/>
  <c r="F6" i="8"/>
  <c r="D32" i="5"/>
  <c r="G32" i="5" s="1"/>
  <c r="C32" i="5"/>
  <c r="G106" i="13" l="1"/>
  <c r="G107" i="13"/>
  <c r="E64" i="13"/>
  <c r="G65" i="13"/>
  <c r="D10" i="5"/>
  <c r="C13" i="5"/>
  <c r="E13" i="5"/>
  <c r="D13" i="5"/>
  <c r="G13" i="5" l="1"/>
  <c r="E63" i="13"/>
  <c r="G63" i="13" s="1"/>
  <c r="G64" i="13"/>
  <c r="D26" i="5"/>
  <c r="C10" i="5" l="1"/>
  <c r="E10" i="5"/>
  <c r="G10" i="5" s="1"/>
  <c r="I123" i="3" l="1"/>
  <c r="K123" i="3" s="1"/>
  <c r="H123" i="3"/>
  <c r="H122" i="3" s="1"/>
  <c r="G123" i="3"/>
  <c r="G122" i="3" s="1"/>
  <c r="H54" i="3"/>
  <c r="I54" i="3"/>
  <c r="K54" i="3" s="1"/>
  <c r="H119" i="3"/>
  <c r="G119" i="3"/>
  <c r="G117" i="3"/>
  <c r="G110" i="3"/>
  <c r="I107" i="3"/>
  <c r="H107" i="3"/>
  <c r="G107" i="3"/>
  <c r="H110" i="3"/>
  <c r="H68" i="3"/>
  <c r="I110" i="3"/>
  <c r="K110" i="3" s="1"/>
  <c r="H41" i="3"/>
  <c r="J15" i="1"/>
  <c r="G105" i="3" l="1"/>
  <c r="I122" i="3"/>
  <c r="K122" i="3" s="1"/>
  <c r="F184" i="13" l="1"/>
  <c r="F175" i="13"/>
  <c r="E20" i="13"/>
  <c r="F188" i="13"/>
  <c r="E188" i="13"/>
  <c r="E186" i="13" s="1"/>
  <c r="E184" i="13"/>
  <c r="E183" i="13" s="1"/>
  <c r="E182" i="13" s="1"/>
  <c r="E175" i="13"/>
  <c r="F169" i="13"/>
  <c r="E169" i="13"/>
  <c r="E156" i="13"/>
  <c r="F160" i="13"/>
  <c r="E160" i="13"/>
  <c r="F151" i="13"/>
  <c r="E151" i="13"/>
  <c r="F137" i="13"/>
  <c r="E137" i="13"/>
  <c r="F128" i="13"/>
  <c r="E127" i="13"/>
  <c r="F104" i="13"/>
  <c r="E71" i="13"/>
  <c r="E41" i="13"/>
  <c r="G20" i="13" l="1"/>
  <c r="G151" i="13"/>
  <c r="G184" i="13"/>
  <c r="G137" i="13"/>
  <c r="G169" i="13"/>
  <c r="G175" i="13"/>
  <c r="G188" i="13"/>
  <c r="G160" i="13"/>
  <c r="G128" i="13"/>
  <c r="F127" i="13"/>
  <c r="G127" i="13" s="1"/>
  <c r="F183" i="13"/>
  <c r="G183" i="13" s="1"/>
  <c r="E181" i="13"/>
  <c r="F187" i="13"/>
  <c r="G187" i="13" s="1"/>
  <c r="E155" i="13"/>
  <c r="F182" i="13" l="1"/>
  <c r="G182" i="13" s="1"/>
  <c r="F186" i="13"/>
  <c r="G186" i="13" s="1"/>
  <c r="E30" i="5"/>
  <c r="E7" i="5"/>
  <c r="F181" i="13" l="1"/>
  <c r="G181" i="13" s="1"/>
  <c r="G59" i="3"/>
  <c r="D30" i="5" l="1"/>
  <c r="E26" i="5"/>
  <c r="G30" i="5" l="1"/>
  <c r="G26" i="5"/>
  <c r="D7" i="5"/>
  <c r="G7" i="5" l="1"/>
  <c r="F27" i="5"/>
  <c r="F28" i="5"/>
  <c r="F31" i="5"/>
  <c r="F35" i="5"/>
  <c r="F43" i="5"/>
  <c r="F8" i="5"/>
  <c r="F9" i="5"/>
  <c r="F11" i="5"/>
  <c r="F16" i="5"/>
  <c r="F19" i="5"/>
  <c r="F23" i="5"/>
  <c r="F142" i="13" l="1"/>
  <c r="E142" i="13"/>
  <c r="E141" i="13" s="1"/>
  <c r="E140" i="13" s="1"/>
  <c r="E139" i="13" s="1"/>
  <c r="F179" i="13"/>
  <c r="E179" i="13"/>
  <c r="E178" i="13" s="1"/>
  <c r="E177" i="13" s="1"/>
  <c r="F174" i="13"/>
  <c r="E174" i="13"/>
  <c r="E173" i="13" s="1"/>
  <c r="F165" i="13"/>
  <c r="E165" i="13"/>
  <c r="F156" i="13"/>
  <c r="G156" i="13" s="1"/>
  <c r="E154" i="13"/>
  <c r="F147" i="13"/>
  <c r="E147" i="13"/>
  <c r="E146" i="13" s="1"/>
  <c r="E145" i="13" s="1"/>
  <c r="F136" i="13"/>
  <c r="F135" i="13" s="1"/>
  <c r="E136" i="13"/>
  <c r="F123" i="13"/>
  <c r="F113" i="13" s="1"/>
  <c r="E123" i="13"/>
  <c r="E104" i="13"/>
  <c r="G104" i="13" s="1"/>
  <c r="F71" i="13"/>
  <c r="G71" i="13" s="1"/>
  <c r="F94" i="13"/>
  <c r="E94" i="13"/>
  <c r="F90" i="13"/>
  <c r="E90" i="13"/>
  <c r="F92" i="13"/>
  <c r="E92" i="13"/>
  <c r="F61" i="13"/>
  <c r="E61" i="13"/>
  <c r="E60" i="13" s="1"/>
  <c r="E59" i="13" s="1"/>
  <c r="E56" i="13"/>
  <c r="F50" i="13"/>
  <c r="E52" i="13"/>
  <c r="F47" i="13"/>
  <c r="E47" i="13"/>
  <c r="E40" i="13" s="1"/>
  <c r="F41" i="13"/>
  <c r="E134" i="13" l="1"/>
  <c r="E135" i="13"/>
  <c r="G135" i="13" s="1"/>
  <c r="G41" i="13"/>
  <c r="F40" i="13"/>
  <c r="G40" i="13" s="1"/>
  <c r="G165" i="13"/>
  <c r="G94" i="13"/>
  <c r="G123" i="13"/>
  <c r="G114" i="13"/>
  <c r="G136" i="13"/>
  <c r="G174" i="13"/>
  <c r="G61" i="13"/>
  <c r="G98" i="13"/>
  <c r="G147" i="13"/>
  <c r="G179" i="13"/>
  <c r="G92" i="13"/>
  <c r="E51" i="13"/>
  <c r="G52" i="13"/>
  <c r="G142" i="13"/>
  <c r="E39" i="13"/>
  <c r="G47" i="13"/>
  <c r="F134" i="13"/>
  <c r="G134" i="13" s="1"/>
  <c r="F173" i="13"/>
  <c r="G173" i="13" s="1"/>
  <c r="F56" i="13"/>
  <c r="G56" i="13" s="1"/>
  <c r="F60" i="13"/>
  <c r="G60" i="13" s="1"/>
  <c r="E70" i="13"/>
  <c r="E69" i="13" s="1"/>
  <c r="E164" i="13"/>
  <c r="E163" i="13" s="1"/>
  <c r="E144" i="13" s="1"/>
  <c r="E97" i="13"/>
  <c r="E96" i="13" s="1"/>
  <c r="F146" i="13"/>
  <c r="G146" i="13" s="1"/>
  <c r="F97" i="13"/>
  <c r="E172" i="13"/>
  <c r="F155" i="13"/>
  <c r="G155" i="13" s="1"/>
  <c r="E113" i="13"/>
  <c r="F164" i="13"/>
  <c r="F141" i="13"/>
  <c r="G141" i="13" s="1"/>
  <c r="F70" i="13"/>
  <c r="F178" i="13"/>
  <c r="G178" i="13" s="1"/>
  <c r="F112" i="13"/>
  <c r="E112" i="13"/>
  <c r="E55" i="13"/>
  <c r="E54" i="13" s="1"/>
  <c r="F30" i="13"/>
  <c r="F29" i="13" s="1"/>
  <c r="E30" i="13"/>
  <c r="F26" i="13"/>
  <c r="E26" i="13"/>
  <c r="E19" i="13" s="1"/>
  <c r="E18" i="13" s="1"/>
  <c r="F13" i="13"/>
  <c r="G14" i="13"/>
  <c r="E68" i="13" l="1"/>
  <c r="E29" i="13"/>
  <c r="G29" i="13" s="1"/>
  <c r="G13" i="13"/>
  <c r="G164" i="13"/>
  <c r="G113" i="13"/>
  <c r="G112" i="13"/>
  <c r="G97" i="13"/>
  <c r="G26" i="13"/>
  <c r="G70" i="13"/>
  <c r="E50" i="13"/>
  <c r="G50" i="13" s="1"/>
  <c r="G51" i="13"/>
  <c r="G30" i="13"/>
  <c r="F59" i="13"/>
  <c r="G59" i="13" s="1"/>
  <c r="F96" i="13"/>
  <c r="F19" i="13"/>
  <c r="F39" i="13"/>
  <c r="G39" i="13" s="1"/>
  <c r="F55" i="13"/>
  <c r="F145" i="13"/>
  <c r="G145" i="13" s="1"/>
  <c r="F69" i="13"/>
  <c r="G69" i="13" s="1"/>
  <c r="F154" i="13"/>
  <c r="F140" i="13"/>
  <c r="G140" i="13" s="1"/>
  <c r="F163" i="13"/>
  <c r="G163" i="13" s="1"/>
  <c r="F177" i="13"/>
  <c r="G177" i="13" s="1"/>
  <c r="G55" i="13" l="1"/>
  <c r="F54" i="13"/>
  <c r="G19" i="13"/>
  <c r="F18" i="13"/>
  <c r="G96" i="13"/>
  <c r="F68" i="13"/>
  <c r="G154" i="13"/>
  <c r="F144" i="13"/>
  <c r="G144" i="13" s="1"/>
  <c r="E38" i="13"/>
  <c r="E28" i="13"/>
  <c r="E12" i="13" s="1"/>
  <c r="E11" i="13" s="1"/>
  <c r="G54" i="13"/>
  <c r="F38" i="13"/>
  <c r="G38" i="13" s="1"/>
  <c r="F172" i="13"/>
  <c r="G172" i="13" s="1"/>
  <c r="F139" i="13"/>
  <c r="G139" i="13" s="1"/>
  <c r="F28" i="13"/>
  <c r="F12" i="13" l="1"/>
  <c r="F11" i="13" s="1"/>
  <c r="G11" i="13" s="1"/>
  <c r="E10" i="13"/>
  <c r="F10" i="13"/>
  <c r="G10" i="13" s="1"/>
  <c r="G68" i="13"/>
  <c r="G18" i="13"/>
  <c r="G28" i="13"/>
  <c r="G12" i="13" l="1"/>
  <c r="F9" i="13" l="1"/>
  <c r="E42" i="5"/>
  <c r="C26" i="5"/>
  <c r="C7" i="5"/>
  <c r="F7" i="5" l="1"/>
  <c r="F8" i="13"/>
  <c r="F26" i="5"/>
  <c r="G86" i="3"/>
  <c r="G63" i="3"/>
  <c r="H59" i="3"/>
  <c r="H53" i="3" s="1"/>
  <c r="G37" i="3"/>
  <c r="I86" i="3"/>
  <c r="I75" i="3"/>
  <c r="I119" i="3"/>
  <c r="K119" i="3" s="1"/>
  <c r="I59" i="3"/>
  <c r="I53" i="3" l="1"/>
  <c r="K53" i="3" s="1"/>
  <c r="K59" i="3"/>
  <c r="J22" i="3"/>
  <c r="C30" i="5" l="1"/>
  <c r="F30" i="5" l="1"/>
  <c r="C15" i="5"/>
  <c r="H86" i="3" l="1"/>
  <c r="K86" i="3" s="1"/>
  <c r="H75" i="3"/>
  <c r="K75" i="3" s="1"/>
  <c r="H63" i="3"/>
  <c r="H62" i="3" l="1"/>
  <c r="H37" i="3" l="1"/>
  <c r="C34" i="5" l="1"/>
  <c r="I37" i="3" l="1"/>
  <c r="K37" i="3" s="1"/>
  <c r="I30" i="3"/>
  <c r="G75" i="3"/>
  <c r="G68" i="3"/>
  <c r="G30" i="3"/>
  <c r="K25" i="1" l="1"/>
  <c r="K24" i="1"/>
  <c r="K14" i="1" l="1"/>
  <c r="K10" i="1"/>
  <c r="E34" i="5" l="1"/>
  <c r="E25" i="5" s="1"/>
  <c r="G34" i="5" l="1"/>
  <c r="F34" i="5"/>
  <c r="H33" i="3"/>
  <c r="G15" i="5" l="1"/>
  <c r="H103" i="3"/>
  <c r="H102" i="3" s="1"/>
  <c r="H94" i="3"/>
  <c r="H106" i="3"/>
  <c r="F15" i="5" l="1"/>
  <c r="H40" i="3"/>
  <c r="J55" i="3" l="1"/>
  <c r="J56" i="3"/>
  <c r="J57" i="3"/>
  <c r="J58" i="3"/>
  <c r="J60" i="3"/>
  <c r="J64" i="3"/>
  <c r="J65" i="3"/>
  <c r="J66" i="3"/>
  <c r="J69" i="3"/>
  <c r="J70" i="3"/>
  <c r="J71" i="3"/>
  <c r="J72" i="3"/>
  <c r="J73" i="3"/>
  <c r="J74" i="3"/>
  <c r="J76" i="3"/>
  <c r="J77" i="3"/>
  <c r="J78" i="3"/>
  <c r="J79" i="3"/>
  <c r="J80" i="3"/>
  <c r="J81" i="3"/>
  <c r="J82" i="3"/>
  <c r="J83" i="3"/>
  <c r="J84" i="3"/>
  <c r="J88" i="3"/>
  <c r="J89" i="3"/>
  <c r="J90" i="3"/>
  <c r="J92" i="3"/>
  <c r="J95" i="3"/>
  <c r="J101" i="3"/>
  <c r="J104" i="3"/>
  <c r="I106" i="3"/>
  <c r="G106" i="3"/>
  <c r="G33" i="3"/>
  <c r="J59" i="3" l="1"/>
  <c r="D42" i="5"/>
  <c r="C42" i="5"/>
  <c r="C25" i="5" s="1"/>
  <c r="D22" i="5"/>
  <c r="E22" i="5"/>
  <c r="E6" i="5" s="1"/>
  <c r="C22" i="5"/>
  <c r="H11" i="6"/>
  <c r="H10" i="6" s="1"/>
  <c r="H9" i="6" s="1"/>
  <c r="I21" i="1" s="1"/>
  <c r="I10" i="6"/>
  <c r="I9" i="6" s="1"/>
  <c r="J21" i="1" s="1"/>
  <c r="G11" i="6"/>
  <c r="G10" i="6" s="1"/>
  <c r="G9" i="6" s="1"/>
  <c r="H21" i="1" s="1"/>
  <c r="H14" i="6"/>
  <c r="H13" i="6" s="1"/>
  <c r="I22" i="1" s="1"/>
  <c r="I14" i="6"/>
  <c r="I13" i="6" s="1"/>
  <c r="J22" i="1" s="1"/>
  <c r="H15" i="6"/>
  <c r="I15" i="6"/>
  <c r="G15" i="6"/>
  <c r="G14" i="6" s="1"/>
  <c r="G13" i="6" s="1"/>
  <c r="H22" i="1" s="1"/>
  <c r="G25" i="5" l="1"/>
  <c r="G42" i="5"/>
  <c r="G22" i="5"/>
  <c r="G6" i="5"/>
  <c r="F42" i="5"/>
  <c r="F10" i="5"/>
  <c r="F22" i="5"/>
  <c r="I23" i="1"/>
  <c r="J23" i="1"/>
  <c r="H23" i="1"/>
  <c r="F25" i="5" l="1"/>
  <c r="F6" i="5"/>
  <c r="D7" i="8"/>
  <c r="D6" i="8" s="1"/>
  <c r="H117" i="3"/>
  <c r="H105" i="3" s="1"/>
  <c r="I117" i="3"/>
  <c r="I103" i="3"/>
  <c r="G103" i="3"/>
  <c r="H100" i="3"/>
  <c r="H99" i="3" s="1"/>
  <c r="I100" i="3"/>
  <c r="G100" i="3"/>
  <c r="G99" i="3" s="1"/>
  <c r="H93" i="3"/>
  <c r="I94" i="3"/>
  <c r="G94" i="3"/>
  <c r="G93" i="3" s="1"/>
  <c r="G54" i="3"/>
  <c r="J54" i="3" s="1"/>
  <c r="I63" i="3"/>
  <c r="K63" i="3" s="1"/>
  <c r="I68" i="3"/>
  <c r="K68" i="3" s="1"/>
  <c r="I102" i="3" l="1"/>
  <c r="K102" i="3" s="1"/>
  <c r="K103" i="3"/>
  <c r="I105" i="3"/>
  <c r="K105" i="3" s="1"/>
  <c r="K117" i="3"/>
  <c r="I93" i="3"/>
  <c r="K93" i="3" s="1"/>
  <c r="K94" i="3"/>
  <c r="K100" i="3"/>
  <c r="I62" i="3"/>
  <c r="K62" i="3" s="1"/>
  <c r="J75" i="3"/>
  <c r="J68" i="3"/>
  <c r="J86" i="3"/>
  <c r="J94" i="3"/>
  <c r="I99" i="3"/>
  <c r="K99" i="3" s="1"/>
  <c r="J100" i="3"/>
  <c r="J103" i="3"/>
  <c r="G53" i="3"/>
  <c r="J53" i="3" l="1"/>
  <c r="I52" i="3"/>
  <c r="K52" i="3" s="1"/>
  <c r="J93" i="3"/>
  <c r="J99" i="3"/>
  <c r="J102" i="3"/>
  <c r="J17" i="3"/>
  <c r="J32" i="3"/>
  <c r="J34" i="3"/>
  <c r="J38" i="3"/>
  <c r="J46" i="3"/>
  <c r="H13" i="3"/>
  <c r="I13" i="3"/>
  <c r="G13" i="3"/>
  <c r="H16" i="3"/>
  <c r="I16" i="3"/>
  <c r="G16" i="3"/>
  <c r="H19" i="3"/>
  <c r="I19" i="3"/>
  <c r="G19" i="3"/>
  <c r="H21" i="3"/>
  <c r="I21" i="3"/>
  <c r="K21" i="3" s="1"/>
  <c r="G21" i="3"/>
  <c r="H24" i="3"/>
  <c r="H23" i="3" s="1"/>
  <c r="I24" i="3"/>
  <c r="G24" i="3"/>
  <c r="G23" i="3" s="1"/>
  <c r="H27" i="3"/>
  <c r="H26" i="3" s="1"/>
  <c r="I27" i="3"/>
  <c r="K27" i="3" s="1"/>
  <c r="G27" i="3"/>
  <c r="G26" i="3" s="1"/>
  <c r="H30" i="3"/>
  <c r="I33" i="3"/>
  <c r="K33" i="3" s="1"/>
  <c r="H36" i="3"/>
  <c r="I36" i="3"/>
  <c r="G36" i="3"/>
  <c r="I41" i="3"/>
  <c r="G41" i="3"/>
  <c r="G40" i="3" s="1"/>
  <c r="H45" i="3"/>
  <c r="H44" i="3" s="1"/>
  <c r="H43" i="3" s="1"/>
  <c r="I45" i="3"/>
  <c r="G45" i="3"/>
  <c r="G44" i="3" s="1"/>
  <c r="K16" i="3" l="1"/>
  <c r="I40" i="3"/>
  <c r="I44" i="3"/>
  <c r="K45" i="3"/>
  <c r="H29" i="3"/>
  <c r="H11" i="3" s="1"/>
  <c r="H10" i="3" s="1"/>
  <c r="K30" i="3"/>
  <c r="K36" i="3"/>
  <c r="K24" i="3"/>
  <c r="K51" i="3"/>
  <c r="J21" i="3"/>
  <c r="I23" i="3"/>
  <c r="K23" i="3" s="1"/>
  <c r="H12" i="3"/>
  <c r="I26" i="3"/>
  <c r="K26" i="3" s="1"/>
  <c r="K13" i="1"/>
  <c r="I15" i="1"/>
  <c r="J105" i="3"/>
  <c r="I29" i="3"/>
  <c r="E7" i="8"/>
  <c r="G29" i="3"/>
  <c r="J16" i="3"/>
  <c r="J30" i="3"/>
  <c r="J37" i="3"/>
  <c r="J33" i="3"/>
  <c r="G12" i="3"/>
  <c r="I12" i="3"/>
  <c r="K12" i="3" s="1"/>
  <c r="J44" i="3"/>
  <c r="G43" i="3"/>
  <c r="J36" i="3"/>
  <c r="J45" i="3"/>
  <c r="I43" i="3" l="1"/>
  <c r="K43" i="3" s="1"/>
  <c r="K44" i="3"/>
  <c r="K29" i="3"/>
  <c r="G11" i="3"/>
  <c r="E6" i="8"/>
  <c r="F7" i="8"/>
  <c r="K15" i="1"/>
  <c r="J29" i="3"/>
  <c r="I12" i="1"/>
  <c r="I16" i="1" s="1"/>
  <c r="J12" i="3"/>
  <c r="J43" i="3"/>
  <c r="I11" i="3"/>
  <c r="I10" i="3" l="1"/>
  <c r="K10" i="3" s="1"/>
  <c r="K11" i="3"/>
  <c r="G10" i="3"/>
  <c r="J10" i="3" s="1"/>
  <c r="J11" i="3"/>
  <c r="H12" i="1"/>
  <c r="H16" i="1" s="1"/>
  <c r="J12" i="1"/>
  <c r="J16" i="1" s="1"/>
  <c r="K12" i="1" l="1"/>
  <c r="K16" i="1" l="1"/>
  <c r="C7" i="8"/>
  <c r="G62" i="3"/>
  <c r="J63" i="3"/>
  <c r="J62" i="3" l="1"/>
  <c r="C6" i="8"/>
  <c r="J52" i="3"/>
  <c r="J51" i="3" l="1"/>
  <c r="E9" i="13" l="1"/>
  <c r="E8" i="13" l="1"/>
  <c r="G8" i="13" s="1"/>
  <c r="G9" i="13"/>
  <c r="F34" i="16"/>
  <c r="F11" i="16"/>
  <c r="D10" i="16" l="1"/>
  <c r="F10" i="16" l="1"/>
  <c r="D9" i="16"/>
  <c r="F9" i="16" s="1"/>
</calcChain>
</file>

<file path=xl/sharedStrings.xml><?xml version="1.0" encoding="utf-8"?>
<sst xmlns="http://schemas.openxmlformats.org/spreadsheetml/2006/main" count="577" uniqueCount="274">
  <si>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</si>
  <si>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</si>
  <si>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</si>
  <si>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</si>
  <si>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</si>
  <si>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</si>
  <si>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</si>
  <si>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</si>
  <si>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</si>
  <si>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</si>
  <si>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</si>
  <si>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</si>
  <si>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</si>
  <si>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</si>
  <si>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</si>
  <si>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1 Opći prihodi i primici</t>
  </si>
  <si>
    <t>11 Opći prihodi i primici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</si>
  <si>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</si>
  <si>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</si>
  <si>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</si>
  <si>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</si>
  <si>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</si>
  <si>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</si>
  <si>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</si>
  <si>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</si>
  <si>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</si>
  <si>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</si>
  <si>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</si>
  <si>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</si>
  <si>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</si>
  <si>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</si>
  <si>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</si>
  <si>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</si>
  <si>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</si>
  <si>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</si>
  <si>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</si>
  <si>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</si>
  <si>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 xml:space="preserve">UKUPNO PRIHODI 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</si>
  <si>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</si>
  <si>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</si>
  <si>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</si>
  <si>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</si>
  <si>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</si>
  <si>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</si>
  <si>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</si>
  <si>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</si>
  <si>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</si>
  <si>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</si>
  <si>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</si>
  <si>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 xml:space="preserve">Pomoći proračunu iz drugih proračuna i izvanproračunskim korisnicima </t>
  </si>
  <si>
    <t>Tekuće pomoći proračunu iz drugih proračuna i izvanproračunskim korisnicima</t>
  </si>
  <si>
    <t>Kapitalne pomoći proračunu iz drugih proračuna i izvanproračunskim korisnicima</t>
  </si>
  <si>
    <t>Pomoći proračunskim korisnicima iz proračuna koji im nije nadležan</t>
  </si>
  <si>
    <t>6361</t>
  </si>
  <si>
    <t>6362</t>
  </si>
  <si>
    <t>Tekuće pomoći proračunskim korisnicima iz proračuna koji im nije nadležan</t>
  </si>
  <si>
    <t>Kapitalne pomoći proračunskim korisnicima iz proračuna koji im nije nadležan</t>
  </si>
  <si>
    <t xml:space="preserve">Pomoći temeljem prijenosa  EU sredstava </t>
  </si>
  <si>
    <t>Tekuće pomoći temeljem prijenosa  EU sredstava</t>
  </si>
  <si>
    <t>Prijenosi između proračunskih korisnika istog proračuna</t>
  </si>
  <si>
    <t xml:space="preserve">Prihodi od imovine </t>
  </si>
  <si>
    <t xml:space="preserve">Prihodi od financijske imovine </t>
  </si>
  <si>
    <t>Kamate na oročena sredstva i depozite po viđenju</t>
  </si>
  <si>
    <t>Prihodi od upravnih i administrativnih pristojbi, pristojbi po posebnim propisima i naknada</t>
  </si>
  <si>
    <t xml:space="preserve">Prihodi po posebnim propisima </t>
  </si>
  <si>
    <t>Ostali nespomenuti prihodi</t>
  </si>
  <si>
    <t>Prihodi od pruženih usluga</t>
  </si>
  <si>
    <t xml:space="preserve">Prihodi od prodaje proizvoda i robe te pruženih usluga, prihodi od donacija te povrati po protestiranim jamstvima </t>
  </si>
  <si>
    <t xml:space="preserve">Prihodi od prodaje proizvoda i robe te pruženih usluga </t>
  </si>
  <si>
    <t>Tekuće donacije</t>
  </si>
  <si>
    <t>Donacije od pravnih i fizičkih osoba izvan općeg proračuna i povrat donacija po protestiranim jamstvima</t>
  </si>
  <si>
    <t>Prihodi iz nadležnog proračuna i od HZZO-a na temelju ugovornih obveza (šifre 671+673)</t>
  </si>
  <si>
    <t>Prihodi iz nadležnog proračuna za financiranje redovne djelatnosti proračunskih korisnika (šifre 6711 do 6714)</t>
  </si>
  <si>
    <t>Prihodi iz  nadležnog proračuna za financiranje rashoda poslovanja</t>
  </si>
  <si>
    <t>Uredska oprema i namještaj</t>
  </si>
  <si>
    <t>Plaće za prekovremeni rad</t>
  </si>
  <si>
    <t>Plaće za posebne uvjete rada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</si>
  <si>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</si>
  <si>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</si>
  <si>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</si>
  <si>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</si>
  <si>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</si>
  <si>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Ostale naknade troškova zaposlenima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</si>
  <si>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</si>
  <si>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</si>
  <si>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</si>
  <si>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</si>
  <si>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</si>
  <si>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Rashodi za materijal i energiju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</si>
  <si>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</si>
  <si>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</si>
  <si>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</si>
  <si>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</si>
  <si>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</si>
  <si>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</si>
  <si>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</si>
  <si>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</si>
  <si>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</si>
  <si>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</si>
  <si>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Premije osiguranja</t>
  </si>
  <si>
    <t>Reprezentacija</t>
  </si>
  <si>
    <t>Pristojbe i naknade</t>
  </si>
  <si>
    <t xml:space="preserve">Ostali nespomenuti rashodi poslovanja </t>
  </si>
  <si>
    <t>Ostali financijski rashodi</t>
  </si>
  <si>
    <t>Negativne tečajne razlike i razlike zbog primjene valutne klauzule</t>
  </si>
  <si>
    <t>Bankarske usluge i usluge platnog prometa</t>
  </si>
  <si>
    <t>Financijski rashodi</t>
  </si>
  <si>
    <t>Ostali nespomenuti financijski rashodi</t>
  </si>
  <si>
    <t xml:space="preserve">Naknade građanima i kućanstvima na temelju osiguranja i druge naknade </t>
  </si>
  <si>
    <t xml:space="preserve">Ostale naknade građanima i kućanstvima iz proračuna </t>
  </si>
  <si>
    <t>Naknade građanima i kućanstvima u naravi</t>
  </si>
  <si>
    <t xml:space="preserve">Ostali rashodi </t>
  </si>
  <si>
    <t xml:space="preserve">Tekuće donacije </t>
  </si>
  <si>
    <t>Tekuće donacije u naravi</t>
  </si>
  <si>
    <t xml:space="preserve">Postrojenja i oprema </t>
  </si>
  <si>
    <t>Uređaji, strojevi i oprema za ostale namjene</t>
  </si>
  <si>
    <t xml:space="preserve">Knjige, umjetnička djela i ostale izložbene vrijednosti </t>
  </si>
  <si>
    <t xml:space="preserve">Knjige </t>
  </si>
  <si>
    <t xml:space="preserve">Rashodi za usluge </t>
  </si>
  <si>
    <t>Zatezne kamate</t>
  </si>
  <si>
    <t>Naknade troškova osobama izvan radnog odnosa</t>
  </si>
  <si>
    <t>09 Obrazovanje</t>
  </si>
  <si>
    <t>Primljeni krediti od tuzemnih kreditnih institucija izvan javnog sektora</t>
  </si>
  <si>
    <t xml:space="preserve">Primljeni krediti i zajmovi od kreditnih i ostalih financijskih institucija izvan javnog sektora </t>
  </si>
  <si>
    <t>Otplata glavnice primljenih kredita i zajmova od kreditnih i ostalih financijskih institucija izvan javnog sektora</t>
  </si>
  <si>
    <t>Otplata glavnice primljenih kredita od tuzemnih kreditnih institucija izvan javnog sektora</t>
  </si>
  <si>
    <t>5 Pomoći</t>
  </si>
  <si>
    <t>6 Donacije</t>
  </si>
  <si>
    <t>Kapitalne donacije</t>
  </si>
  <si>
    <t>Doprinos za obvezno osig .u slučaju nezaposl.</t>
  </si>
  <si>
    <t>Članarine i norme</t>
  </si>
  <si>
    <t>Troškovi sudskih postupaka</t>
  </si>
  <si>
    <t>Nematerijalna imovina</t>
  </si>
  <si>
    <t>Licence</t>
  </si>
  <si>
    <t>Rashodi za nabavu neproizvedene dug. Imovine</t>
  </si>
  <si>
    <t>Oprema za održavanje i zaštitu</t>
  </si>
  <si>
    <t>Instrumenti, uređaji ni strojevi</t>
  </si>
  <si>
    <t>EU projekti</t>
  </si>
  <si>
    <t>Tekući prijenosi između proračunskih korisnika istog proračuna temeljem prij.EU sredstava</t>
  </si>
  <si>
    <t>Prihodi iz  nadležnog proračuna za financiranje rashoda za nabavu nef.imovine</t>
  </si>
  <si>
    <t>Dodatna ulaganja na nef.imovini</t>
  </si>
  <si>
    <t>Ostala nematerijalna imovina</t>
  </si>
  <si>
    <t>Višak prihoda</t>
  </si>
  <si>
    <t>Vlastiti izvori</t>
  </si>
  <si>
    <t>Knjige</t>
  </si>
  <si>
    <t>Komunikacijska oprema</t>
  </si>
  <si>
    <t>Pihodi od prodaje nefinancijske imovine</t>
  </si>
  <si>
    <t>Prihodi od prodajeprijevoznih sredstava</t>
  </si>
  <si>
    <t>Kombi vozila</t>
  </si>
  <si>
    <t>4 Prihodi za posebne namjene</t>
  </si>
  <si>
    <t>O.Š. JOSIPA KOZARCA, VINKOVCI</t>
  </si>
  <si>
    <t>STRUČNO, ADMINISTRATIVNO I TEHNIČKO OSOBLJE</t>
  </si>
  <si>
    <t>Dodatna ulaganja na postrojenjima i opremi</t>
  </si>
  <si>
    <t>PRENESENI VIŠAK/MANJAK IZ PRETHODNE GODINE</t>
  </si>
  <si>
    <t>PRENESENI VIŠAK/MANJAK U SLJEDEĆU GODINU</t>
  </si>
  <si>
    <t>Dodatna ulaganja na građevinskim objektima</t>
  </si>
  <si>
    <t>0912 Osnovno obrazovanje</t>
  </si>
  <si>
    <t xml:space="preserve">UKUPNO RASHODI  </t>
  </si>
  <si>
    <t>091  Predškolsko i osnovno obrazovanje</t>
  </si>
  <si>
    <t>Korisnik 907</t>
  </si>
  <si>
    <t>Rashodi za nabavu proizvedene dugotrajne imovine</t>
  </si>
  <si>
    <t>II. POSEBNI DIO</t>
  </si>
  <si>
    <t>Decentralizirana funkcija-osnovno školstvo</t>
  </si>
  <si>
    <t>Aktivnost K100117</t>
  </si>
  <si>
    <t>Rashodi za navbavu proizvedene dugotrajne imovine</t>
  </si>
  <si>
    <t>Rashodi za dodatna ulaganja u nefinancijskoj imovini</t>
  </si>
  <si>
    <t xml:space="preserve">Rashodi za nabavu nefinancijske imovine </t>
  </si>
  <si>
    <t>Vlastiti prihodi proračunskih korisnika</t>
  </si>
  <si>
    <t xml:space="preserve">Uredska oprema i namještaj </t>
  </si>
  <si>
    <t xml:space="preserve">Komunikacijska oprema </t>
  </si>
  <si>
    <t xml:space="preserve">Oprema za održavnje i zaštitu </t>
  </si>
  <si>
    <t xml:space="preserve">Dodatna ulaganja na postrojenjima i opremi </t>
  </si>
  <si>
    <t>Aktivnost A100208</t>
  </si>
  <si>
    <t>Tekuće pomoći iz državnog proračuna</t>
  </si>
  <si>
    <t>Tekuće pomoći iz županijskog proračuna</t>
  </si>
  <si>
    <t xml:space="preserve">Ostali rashodi za zaposlene </t>
  </si>
  <si>
    <t>Aktivnost A100209</t>
  </si>
  <si>
    <t>TEKUĆE I INVESTICIJSKO ODRŽAVANJE</t>
  </si>
  <si>
    <t>Izvor financiranja 31</t>
  </si>
  <si>
    <t xml:space="preserve">Aktivnost A100210 </t>
  </si>
  <si>
    <t>OPĆI POSLOVI USTANOVA OSNOVNOG ŠKOLSTVA</t>
  </si>
  <si>
    <t>Ostali nespomenuti rashodi poslovanja</t>
  </si>
  <si>
    <t>Uredski materijal i ostali materijani rashodi</t>
  </si>
  <si>
    <t>Sitni inventar i autogume</t>
  </si>
  <si>
    <t xml:space="preserve">Komunalne usluge </t>
  </si>
  <si>
    <t>Bankarske usluge i isluge platnog prometa</t>
  </si>
  <si>
    <t xml:space="preserve">Naknade građanima i kućanstvima u naravi </t>
  </si>
  <si>
    <t>Naknade građanima i kućanstvima u naravi  na temelju osiguranja i druge naknade</t>
  </si>
  <si>
    <t>Aktivnost A100248</t>
  </si>
  <si>
    <t>MEDNI DAN</t>
  </si>
  <si>
    <t>Materijanli rashodi</t>
  </si>
  <si>
    <t>Aktivnost A100276</t>
  </si>
  <si>
    <t>POMOĆNIK U NASTAVI 2024/2027</t>
  </si>
  <si>
    <t>12 Decentralizirana funkcija - osnovno školstvo</t>
  </si>
  <si>
    <t>091</t>
  </si>
  <si>
    <t>Predškolsko i oosnovno obrazovanje</t>
  </si>
  <si>
    <t>Osnovno obrazovanje</t>
  </si>
  <si>
    <t>OSTVARENJE/IZVRŠENJE 
1.-6.2025.</t>
  </si>
  <si>
    <t xml:space="preserve">OSTVARENJE/ IZVRŠENJE 
1.-6.2025. </t>
  </si>
  <si>
    <t>OSTVARENJE/ IZVRŠENJE 
1.-6.2025</t>
  </si>
  <si>
    <t>Službeni put</t>
  </si>
  <si>
    <t>Vlastiti prihodi proračunskih korisnika-PK</t>
  </si>
  <si>
    <t>IZVRŠENJE FINANCIJSKOG PLANA OSNOVNE ŠKOLE JOSIPA KOZARCA,  VINKOVCI
ZA  PRVO POLUGODIŠTE 2026. GODINE</t>
  </si>
  <si>
    <t>OSTVARENJE/IZVRŠENJE 
1.-6.2025</t>
  </si>
  <si>
    <t>IZVORNI PLAN ILI REBALANS 2026.*</t>
  </si>
  <si>
    <t>OSTVARENJE/IZVRŠENJE 
1.-6.2026.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</si>
  <si>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</si>
  <si>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</si>
  <si>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godišnjeg izvještaja ne sadrži "TEKUĆI PLAN 2026.", "INDEKS"("OSTVARENJE/IZVRŠENJE 1.-6.2025."/"TEKUĆI PLAN 2026.") iskazuje se kao "OSTVARENJE/IZVRŠENJE 1.-6.2026."/"IZVORNI PLAN 2026." ODNOSNO "REBALANS 2026." </t>
  </si>
  <si>
    <t>OSTVARENJE/ IZVRŠENJE 
1.-6.2026</t>
  </si>
  <si>
    <t xml:space="preserve">Višak/manjak prihoda </t>
  </si>
  <si>
    <t xml:space="preserve">OSTVARENJE/ IZVRŠENJE 
1.-6.2025 </t>
  </si>
  <si>
    <t>Sportska i glazbena oprema</t>
  </si>
  <si>
    <t>Manjak prihoda i primitaka</t>
  </si>
  <si>
    <t xml:space="preserve">Rezultat- višak/manjak prihoda </t>
  </si>
  <si>
    <t>Višak prihoda i primitaka</t>
  </si>
  <si>
    <t xml:space="preserve">Rezultat- višak/manjak </t>
  </si>
  <si>
    <t>Manjak prihoda</t>
  </si>
  <si>
    <t>43 Ostali prihodi za posebne namjene</t>
  </si>
  <si>
    <t>50 Pomoći iz državnog proračuna</t>
  </si>
  <si>
    <t>52 Ostale pomoći</t>
  </si>
  <si>
    <t>54 Europski poljoprivredni jamstveni fond (EAGF)</t>
  </si>
  <si>
    <t>56 Fondovi EU</t>
  </si>
  <si>
    <t>61 Donacije</t>
  </si>
  <si>
    <t xml:space="preserve"> IZVRŠENJE 
1.-6.2025</t>
  </si>
  <si>
    <t xml:space="preserve"> IZVRŠENJE 
1.-6.2026.</t>
  </si>
  <si>
    <t>5=4/2*100</t>
  </si>
  <si>
    <t>6=4/3*100</t>
  </si>
  <si>
    <t xml:space="preserve">OSTVARENJE/ IZVRŠENJE 
1.-6.2026. </t>
  </si>
  <si>
    <t>4=3/2*100</t>
  </si>
  <si>
    <t>IZVORNI PLAN ILI REBALANS 2026.</t>
  </si>
  <si>
    <t>IZVJEŠTAJ PO PROGRAMSKOJ KLASIFIKACIJI I PREMA IZVORIMA FINANCIRANJA</t>
  </si>
  <si>
    <t>Izvor financiranja 5.0.117</t>
  </si>
  <si>
    <t>Tekuće pomoći iz državnog proračuna PK</t>
  </si>
  <si>
    <t>Izvor financiranja 5.2.1</t>
  </si>
  <si>
    <t>Izvor financiranja 3.1.1</t>
  </si>
  <si>
    <t>Izvor financiranja 4.3.3</t>
  </si>
  <si>
    <t>Ostali prihodi za posebne namjene - PK vlastita</t>
  </si>
  <si>
    <t>Izvor financiranja 5.0.112</t>
  </si>
  <si>
    <t>Pomoći iz fonda izravnanja decentralizirana funkcija OŠ-PK</t>
  </si>
  <si>
    <t>Izvor financiranja 1.1.2</t>
  </si>
  <si>
    <t>Usluge telefona, interneta, pošte i prijevoza</t>
  </si>
  <si>
    <t xml:space="preserve"> IZVRŠENJE 
2026.</t>
  </si>
  <si>
    <t>Rashodi za donacije, kazne, naknade šteta i kapitalne pomoći</t>
  </si>
  <si>
    <t xml:space="preserve">Izvor financiranja 6.1.1 </t>
  </si>
  <si>
    <t>Donacije - PK</t>
  </si>
  <si>
    <t>AKTIVNOST A100211</t>
  </si>
  <si>
    <t>ŠKOLSKA PREHRANA</t>
  </si>
  <si>
    <t xml:space="preserve">Naknade građanima i kućastvima na temelju osiguranja i druge naknade </t>
  </si>
  <si>
    <t>Izvor financiranja 5.0.111</t>
  </si>
  <si>
    <t>Pomoći iz državnog proračuna-PK</t>
  </si>
  <si>
    <t>Izvor financiranja 1.1.1</t>
  </si>
  <si>
    <t>Opći prihodi i primici PK</t>
  </si>
  <si>
    <t>Pomoći iz državnog proračuna PK</t>
  </si>
  <si>
    <t>Izvor financiranja 5.6.1001</t>
  </si>
  <si>
    <t>Europski socijalni fond plus -PK</t>
  </si>
  <si>
    <t>Aktivnost A100278</t>
  </si>
  <si>
    <t>ŠKOLSKA SHEMA 2025/2026</t>
  </si>
  <si>
    <t>Pomoći iz državnog proračuna- PK</t>
  </si>
  <si>
    <t>Izvor financiranja 5.4.001</t>
  </si>
  <si>
    <t>Europski poljoprivredni jamstveni fond (EAGF)i-PK</t>
  </si>
  <si>
    <t>Aktivnost A100279</t>
  </si>
  <si>
    <t>ŠKOLSKA SHEMA 2026/2027</t>
  </si>
  <si>
    <t xml:space="preserve">Službena, radna i zaštitna odjeća i obuća </t>
  </si>
  <si>
    <t>Decentralizirana funkcija-osnovno školstvo PK</t>
  </si>
  <si>
    <t>KAPITALNO ULAGANJE U OSNOVNO ŠKOLSTVO</t>
  </si>
  <si>
    <t>UKUPNO PRIHODI I PRENESENI REZULTAT</t>
  </si>
  <si>
    <t>OSTVARENJE/ IZVRŠENJE 
1.-6.2026.</t>
  </si>
  <si>
    <t xml:space="preserve">IZVJEŠTAJ PO PROGRAMSKOJ KLASIFIKACIJI </t>
  </si>
  <si>
    <t>Aktivnost A100211</t>
  </si>
  <si>
    <t>Program 1136</t>
  </si>
  <si>
    <t>KAPITALNA ULAGANJA U OPREMU I INFRASTRUKTURU GRADSKIH ŠKOLA</t>
  </si>
  <si>
    <t>Program 1137</t>
  </si>
  <si>
    <t>REDOVITA DJELATNOST OSNOVNIH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</si>
</sst>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Arial"/>
      <family val="2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theme="1"/>
      <name val="Arial+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4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rgb="FFC00000"/>
      <name val="Times New Roman"/>
      <family val="1"/>
    </font>
    <font>
      <sz val="2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i/>
      <sz val="11"/>
      <name val="Times New Roman"/>
      <family val="1"/>
      <charset val="238"/>
    </font>
    <font>
      <b/>
      <i/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i/>
      <sz val="10"/>
      <name val="Arial+"/>
      <charset val="238"/>
    </font>
    <font>
      <b/>
      <sz val="14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80"/>
      </right>
      <top/>
      <bottom style="thin">
        <color rgb="FFC0C0C0"/>
      </bottom>
      <diagonal/>
    </border>
    <border>
      <left style="thin">
        <color indexed="64"/>
      </left>
      <right style="thin">
        <color rgb="FF000080"/>
      </right>
      <top style="thin">
        <color rgb="FFC0C0C0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/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6" fillId="0" borderId="0"/>
    <xf numFmtId="0" fontId="50" fillId="4" borderId="17" applyNumberFormat="0" applyFont="0" applyAlignment="0" applyProtection="0"/>
  </cellStyleXfs>
  <cellXfs count="288">
    <xf numFmtId="0" fontId="0" fillId="0" borderId="0" xfId="0"/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10" fillId="0" borderId="5" xfId="0" applyFont="1" applyBorder="1" applyAlignment="1">
      <alignment horizontal="right" vertical="center"/>
    </xf>
    <xf numFmtId="0" fontId="11" fillId="0" borderId="0" xfId="0" applyFont="1" applyAlignment="1">
      <alignment vertical="top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9" fontId="16" fillId="0" borderId="10" xfId="0" applyNumberFormat="1" applyFont="1" applyBorder="1" applyAlignment="1">
      <alignment horizontal="left" vertical="top" wrapText="1"/>
    </xf>
    <xf numFmtId="49" fontId="16" fillId="0" borderId="11" xfId="0" applyNumberFormat="1" applyFont="1" applyBorder="1" applyAlignment="1">
      <alignment horizontal="left" vertical="center" wrapText="1"/>
    </xf>
    <xf numFmtId="49" fontId="16" fillId="0" borderId="9" xfId="0" applyNumberFormat="1" applyFont="1" applyBorder="1" applyAlignment="1">
      <alignment horizontal="left" vertical="top" wrapText="1"/>
    </xf>
    <xf numFmtId="49" fontId="16" fillId="0" borderId="12" xfId="0" applyNumberFormat="1" applyFont="1" applyBorder="1" applyAlignment="1">
      <alignment horizontal="left" vertical="center" wrapText="1"/>
    </xf>
    <xf numFmtId="49" fontId="15" fillId="0" borderId="3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49" fontId="14" fillId="0" borderId="8" xfId="0" applyNumberFormat="1" applyFont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9" fontId="19" fillId="0" borderId="3" xfId="0" applyNumberFormat="1" applyFont="1" applyBorder="1" applyAlignment="1">
      <alignment horizontal="left" vertical="center" wrapText="1"/>
    </xf>
    <xf numFmtId="49" fontId="19" fillId="0" borderId="8" xfId="0" applyNumberFormat="1" applyFont="1" applyBorder="1" applyAlignment="1">
      <alignment horizontal="left" vertical="center" wrapText="1" shrinkToFit="1"/>
    </xf>
    <xf numFmtId="49" fontId="19" fillId="0" borderId="3" xfId="0" applyNumberFormat="1" applyFont="1" applyBorder="1" applyAlignment="1">
      <alignment horizontal="left" wrapText="1"/>
    </xf>
    <xf numFmtId="4" fontId="18" fillId="0" borderId="3" xfId="0" applyNumberFormat="1" applyFont="1" applyBorder="1" applyAlignment="1">
      <alignment horizontal="right"/>
    </xf>
    <xf numFmtId="4" fontId="19" fillId="0" borderId="3" xfId="0" applyNumberFormat="1" applyFont="1" applyBorder="1" applyAlignment="1">
      <alignment horizontal="right"/>
    </xf>
    <xf numFmtId="4" fontId="20" fillId="0" borderId="3" xfId="0" applyNumberFormat="1" applyFont="1" applyBorder="1" applyAlignment="1">
      <alignment horizontal="right"/>
    </xf>
    <xf numFmtId="4" fontId="5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4" fontId="5" fillId="0" borderId="3" xfId="0" applyNumberFormat="1" applyFont="1" applyBorder="1" applyAlignment="1">
      <alignment horizontal="right"/>
    </xf>
    <xf numFmtId="4" fontId="5" fillId="3" borderId="3" xfId="0" applyNumberFormat="1" applyFont="1" applyFill="1" applyBorder="1" applyAlignment="1">
      <alignment horizontal="right"/>
    </xf>
    <xf numFmtId="4" fontId="5" fillId="3" borderId="3" xfId="0" applyNumberFormat="1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2" fillId="0" borderId="0" xfId="0" applyFont="1"/>
    <xf numFmtId="0" fontId="23" fillId="0" borderId="0" xfId="0" applyFont="1" applyAlignment="1">
      <alignment horizontal="center" vertical="center" wrapText="1"/>
    </xf>
    <xf numFmtId="0" fontId="0" fillId="0" borderId="0" xfId="0"/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vertical="top" wrapText="1"/>
    </xf>
    <xf numFmtId="0" fontId="29" fillId="0" borderId="0" xfId="0" applyFont="1"/>
    <xf numFmtId="0" fontId="27" fillId="0" borderId="0" xfId="0" applyFont="1" applyAlignment="1">
      <alignment vertical="center" wrapText="1"/>
    </xf>
    <xf numFmtId="0" fontId="30" fillId="0" borderId="0" xfId="0" applyFont="1"/>
    <xf numFmtId="0" fontId="31" fillId="0" borderId="0" xfId="0" applyFont="1"/>
    <xf numFmtId="0" fontId="18" fillId="2" borderId="3" xfId="0" applyFont="1" applyFill="1" applyBorder="1" applyAlignment="1">
      <alignment horizontal="left" vertical="center" wrapText="1"/>
    </xf>
    <xf numFmtId="0" fontId="25" fillId="2" borderId="3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wrapText="1"/>
    </xf>
    <xf numFmtId="0" fontId="19" fillId="2" borderId="3" xfId="0" applyFont="1" applyFill="1" applyBorder="1" applyAlignment="1">
      <alignment horizontal="left" wrapText="1"/>
    </xf>
    <xf numFmtId="0" fontId="24" fillId="2" borderId="3" xfId="0" quotePrefix="1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4" fontId="0" fillId="0" borderId="3" xfId="0" applyNumberFormat="1" applyFont="1" applyBorder="1" applyAlignment="1">
      <alignment horizontal="right"/>
    </xf>
    <xf numFmtId="0" fontId="18" fillId="2" borderId="3" xfId="0" quotePrefix="1" applyFont="1" applyFill="1" applyBorder="1" applyAlignment="1">
      <alignment horizontal="left" vertical="center"/>
    </xf>
    <xf numFmtId="0" fontId="19" fillId="2" borderId="3" xfId="0" quotePrefix="1" applyFont="1" applyFill="1" applyBorder="1" applyAlignment="1">
      <alignment horizontal="left"/>
    </xf>
    <xf numFmtId="0" fontId="19" fillId="2" borderId="3" xfId="0" quotePrefix="1" applyFont="1" applyFill="1" applyBorder="1" applyAlignment="1">
      <alignment horizontal="left" vertical="center"/>
    </xf>
    <xf numFmtId="49" fontId="19" fillId="0" borderId="3" xfId="0" applyNumberFormat="1" applyFont="1" applyBorder="1" applyAlignment="1">
      <alignment horizontal="left" vertical="center" wrapText="1" shrinkToFit="1"/>
    </xf>
    <xf numFmtId="0" fontId="24" fillId="2" borderId="3" xfId="0" applyFont="1" applyFill="1" applyBorder="1" applyAlignment="1">
      <alignment horizontal="left" vertical="center" wrapText="1"/>
    </xf>
    <xf numFmtId="0" fontId="0" fillId="0" borderId="0" xfId="0" applyFont="1"/>
    <xf numFmtId="0" fontId="32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24" fillId="2" borderId="3" xfId="0" quotePrefix="1" applyFont="1" applyFill="1" applyBorder="1" applyAlignment="1">
      <alignment horizontal="left" vertical="center" wrapText="1"/>
    </xf>
    <xf numFmtId="0" fontId="16" fillId="2" borderId="3" xfId="0" quotePrefix="1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/>
    </xf>
    <xf numFmtId="0" fontId="18" fillId="2" borderId="3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horizontal="left" vertical="center"/>
    </xf>
    <xf numFmtId="0" fontId="34" fillId="0" borderId="0" xfId="0" applyFont="1" applyAlignment="1">
      <alignment horizontal="center" vertical="center" wrapText="1"/>
    </xf>
    <xf numFmtId="0" fontId="35" fillId="0" borderId="5" xfId="0" applyFont="1" applyBorder="1" applyAlignment="1">
      <alignment horizontal="center" vertical="center"/>
    </xf>
    <xf numFmtId="0" fontId="36" fillId="0" borderId="0" xfId="0" applyFont="1"/>
    <xf numFmtId="0" fontId="37" fillId="0" borderId="0" xfId="0" applyFont="1" applyAlignment="1">
      <alignment horizontal="center" vertical="center" wrapText="1"/>
    </xf>
    <xf numFmtId="4" fontId="18" fillId="3" borderId="3" xfId="0" quotePrefix="1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8" fillId="0" borderId="0" xfId="0" applyFont="1"/>
    <xf numFmtId="3" fontId="18" fillId="2" borderId="3" xfId="0" applyNumberFormat="1" applyFont="1" applyFill="1" applyBorder="1" applyAlignment="1">
      <alignment horizontal="right"/>
    </xf>
    <xf numFmtId="3" fontId="16" fillId="2" borderId="3" xfId="0" applyNumberFormat="1" applyFont="1" applyFill="1" applyBorder="1" applyAlignment="1">
      <alignment horizontal="right"/>
    </xf>
    <xf numFmtId="4" fontId="18" fillId="3" borderId="3" xfId="0" applyNumberFormat="1" applyFont="1" applyFill="1" applyBorder="1" applyAlignment="1">
      <alignment horizontal="right"/>
    </xf>
    <xf numFmtId="0" fontId="1" fillId="0" borderId="0" xfId="0" applyFont="1"/>
    <xf numFmtId="0" fontId="8" fillId="2" borderId="3" xfId="0" quotePrefix="1" applyFont="1" applyFill="1" applyBorder="1" applyAlignment="1">
      <alignment horizontal="left" vertical="center"/>
    </xf>
    <xf numFmtId="0" fontId="17" fillId="2" borderId="3" xfId="0" quotePrefix="1" applyFont="1" applyFill="1" applyBorder="1" applyAlignment="1">
      <alignment horizontal="left" vertical="center"/>
    </xf>
    <xf numFmtId="4" fontId="8" fillId="2" borderId="3" xfId="0" applyNumberFormat="1" applyFont="1" applyFill="1" applyBorder="1" applyAlignment="1">
      <alignment horizontal="right"/>
    </xf>
    <xf numFmtId="0" fontId="39" fillId="0" borderId="0" xfId="0" applyFont="1"/>
    <xf numFmtId="0" fontId="18" fillId="2" borderId="3" xfId="0" quotePrefix="1" applyFont="1" applyFill="1" applyBorder="1" applyAlignment="1">
      <alignment horizontal="left" vertical="center" wrapText="1"/>
    </xf>
    <xf numFmtId="0" fontId="19" fillId="2" borderId="3" xfId="0" quotePrefix="1" applyFont="1" applyFill="1" applyBorder="1" applyAlignment="1">
      <alignment horizontal="left" vertical="center" wrapText="1"/>
    </xf>
    <xf numFmtId="49" fontId="40" fillId="0" borderId="3" xfId="0" applyNumberFormat="1" applyFont="1" applyBorder="1" applyAlignment="1">
      <alignment horizontal="left" vertical="center" wrapText="1"/>
    </xf>
    <xf numFmtId="49" fontId="41" fillId="0" borderId="3" xfId="0" applyNumberFormat="1" applyFont="1" applyBorder="1" applyAlignment="1">
      <alignment horizontal="left" vertical="center" wrapText="1" shrinkToFit="1"/>
    </xf>
    <xf numFmtId="4" fontId="1" fillId="0" borderId="3" xfId="0" applyNumberFormat="1" applyFont="1" applyBorder="1" applyAlignment="1">
      <alignment horizontal="right"/>
    </xf>
    <xf numFmtId="49" fontId="41" fillId="0" borderId="3" xfId="0" applyNumberFormat="1" applyFont="1" applyBorder="1" applyAlignment="1">
      <alignment horizontal="left" vertical="center" wrapText="1"/>
    </xf>
    <xf numFmtId="49" fontId="40" fillId="0" borderId="8" xfId="0" applyNumberFormat="1" applyFont="1" applyBorder="1" applyAlignment="1">
      <alignment horizontal="left" vertical="center" wrapText="1"/>
    </xf>
    <xf numFmtId="49" fontId="40" fillId="0" borderId="3" xfId="0" applyNumberFormat="1" applyFont="1" applyBorder="1" applyAlignment="1">
      <alignment horizontal="left" vertical="center" wrapText="1" shrinkToFit="1"/>
    </xf>
    <xf numFmtId="49" fontId="40" fillId="0" borderId="7" xfId="0" applyNumberFormat="1" applyFont="1" applyBorder="1" applyAlignment="1">
      <alignment horizontal="left" vertical="center" wrapText="1"/>
    </xf>
    <xf numFmtId="3" fontId="21" fillId="0" borderId="3" xfId="0" applyNumberFormat="1" applyFont="1" applyBorder="1"/>
    <xf numFmtId="4" fontId="5" fillId="2" borderId="3" xfId="0" applyNumberFormat="1" applyFont="1" applyFill="1" applyBorder="1" applyAlignment="1">
      <alignment horizontal="right" vertical="center" wrapText="1"/>
    </xf>
    <xf numFmtId="0" fontId="44" fillId="0" borderId="0" xfId="0" applyFont="1"/>
    <xf numFmtId="4" fontId="44" fillId="0" borderId="0" xfId="0" applyNumberFormat="1" applyFont="1"/>
    <xf numFmtId="0" fontId="43" fillId="0" borderId="0" xfId="0" applyFont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46" fillId="0" borderId="3" xfId="0" applyFont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/>
    </xf>
    <xf numFmtId="0" fontId="43" fillId="2" borderId="0" xfId="0" applyFont="1" applyFill="1"/>
    <xf numFmtId="0" fontId="3" fillId="2" borderId="3" xfId="0" applyNumberFormat="1" applyFont="1" applyFill="1" applyBorder="1" applyAlignment="1" applyProtection="1">
      <alignment horizontal="left" vertical="center" wrapText="1"/>
    </xf>
    <xf numFmtId="4" fontId="18" fillId="0" borderId="1" xfId="0" applyNumberFormat="1" applyFont="1" applyBorder="1" applyAlignment="1">
      <alignment horizontal="right"/>
    </xf>
    <xf numFmtId="0" fontId="33" fillId="3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8" fillId="2" borderId="0" xfId="0" applyFont="1" applyFill="1" applyAlignment="1">
      <alignment horizontal="center" vertical="center" wrapText="1"/>
    </xf>
    <xf numFmtId="0" fontId="48" fillId="2" borderId="14" xfId="0" applyFont="1" applyFill="1" applyBorder="1" applyAlignment="1">
      <alignment horizontal="center" vertical="center" wrapText="1"/>
    </xf>
    <xf numFmtId="0" fontId="48" fillId="2" borderId="0" xfId="0" applyFont="1" applyFill="1" applyBorder="1" applyAlignment="1">
      <alignment horizontal="center" vertical="center" wrapText="1"/>
    </xf>
    <xf numFmtId="0" fontId="48" fillId="2" borderId="15" xfId="0" applyFont="1" applyFill="1" applyBorder="1" applyAlignment="1">
      <alignment horizontal="center" vertical="center" wrapText="1"/>
    </xf>
    <xf numFmtId="0" fontId="47" fillId="2" borderId="16" xfId="0" applyFont="1" applyFill="1" applyBorder="1" applyAlignment="1">
      <alignment vertical="center" wrapText="1"/>
    </xf>
    <xf numFmtId="0" fontId="49" fillId="2" borderId="0" xfId="0" applyFont="1" applyFill="1" applyAlignment="1">
      <alignment vertical="center" wrapText="1"/>
    </xf>
    <xf numFmtId="0" fontId="47" fillId="2" borderId="15" xfId="0" applyFont="1" applyFill="1" applyBorder="1" applyAlignment="1">
      <alignment vertical="center" wrapText="1"/>
    </xf>
    <xf numFmtId="4" fontId="51" fillId="2" borderId="3" xfId="0" applyNumberFormat="1" applyFont="1" applyFill="1" applyBorder="1"/>
    <xf numFmtId="4" fontId="17" fillId="2" borderId="3" xfId="0" applyNumberFormat="1" applyFont="1" applyFill="1" applyBorder="1" applyAlignment="1">
      <alignment horizontal="right"/>
    </xf>
    <xf numFmtId="0" fontId="0" fillId="2" borderId="17" xfId="2" applyFont="1" applyFill="1"/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2" fillId="3" borderId="3" xfId="0" applyFont="1" applyFill="1" applyBorder="1" applyAlignment="1">
      <alignment horizontal="center" vertical="center" wrapText="1"/>
    </xf>
    <xf numFmtId="4" fontId="53" fillId="2" borderId="3" xfId="0" applyNumberFormat="1" applyFont="1" applyFill="1" applyBorder="1" applyAlignment="1">
      <alignment vertical="center" wrapText="1"/>
    </xf>
    <xf numFmtId="4" fontId="54" fillId="0" borderId="3" xfId="0" applyNumberFormat="1" applyFont="1" applyBorder="1"/>
    <xf numFmtId="4" fontId="39" fillId="2" borderId="3" xfId="0" applyNumberFormat="1" applyFont="1" applyFill="1" applyBorder="1"/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51" fillId="2" borderId="17" xfId="2" applyFont="1" applyFill="1"/>
    <xf numFmtId="0" fontId="42" fillId="2" borderId="17" xfId="2" applyFont="1" applyFill="1"/>
    <xf numFmtId="4" fontId="55" fillId="2" borderId="3" xfId="0" applyNumberFormat="1" applyFont="1" applyFill="1" applyBorder="1" applyAlignment="1">
      <alignment horizontal="right"/>
    </xf>
    <xf numFmtId="4" fontId="8" fillId="2" borderId="3" xfId="0" applyNumberFormat="1" applyFont="1" applyFill="1" applyBorder="1"/>
    <xf numFmtId="4" fontId="56" fillId="2" borderId="3" xfId="0" applyNumberFormat="1" applyFont="1" applyFill="1" applyBorder="1" applyAlignment="1">
      <alignment horizontal="right"/>
    </xf>
    <xf numFmtId="4" fontId="8" fillId="2" borderId="3" xfId="0" applyNumberFormat="1" applyFont="1" applyFill="1" applyBorder="1" applyAlignment="1">
      <alignment vertical="center" wrapText="1"/>
    </xf>
    <xf numFmtId="0" fontId="57" fillId="2" borderId="17" xfId="2" applyFont="1" applyFill="1" applyAlignment="1">
      <alignment horizontal="center" vertical="center" wrapText="1"/>
    </xf>
    <xf numFmtId="0" fontId="6" fillId="2" borderId="17" xfId="2" applyFont="1" applyFill="1" applyAlignment="1">
      <alignment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/>
    </xf>
    <xf numFmtId="4" fontId="8" fillId="3" borderId="3" xfId="0" applyNumberFormat="1" applyFont="1" applyFill="1" applyBorder="1" applyAlignment="1">
      <alignment vertical="center"/>
    </xf>
    <xf numFmtId="4" fontId="8" fillId="3" borderId="3" xfId="0" applyNumberFormat="1" applyFont="1" applyFill="1" applyBorder="1" applyAlignment="1">
      <alignment vertical="center" wrapText="1"/>
    </xf>
    <xf numFmtId="0" fontId="46" fillId="0" borderId="3" xfId="0" applyFont="1" applyFill="1" applyBorder="1" applyAlignment="1">
      <alignment horizontal="left" vertical="center" wrapText="1"/>
    </xf>
    <xf numFmtId="0" fontId="0" fillId="0" borderId="0" xfId="0" applyFill="1"/>
    <xf numFmtId="0" fontId="6" fillId="0" borderId="0" xfId="1"/>
    <xf numFmtId="0" fontId="57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57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vertical="center" wrapText="1"/>
    </xf>
    <xf numFmtId="0" fontId="51" fillId="0" borderId="0" xfId="0" applyFont="1"/>
    <xf numFmtId="4" fontId="8" fillId="0" borderId="0" xfId="0" applyNumberFormat="1" applyFont="1"/>
    <xf numFmtId="0" fontId="6" fillId="0" borderId="0" xfId="0" applyFont="1" applyAlignment="1">
      <alignment horizontal="center" vertical="center" wrapText="1"/>
    </xf>
    <xf numFmtId="4" fontId="8" fillId="3" borderId="3" xfId="0" quotePrefix="1" applyNumberFormat="1" applyFont="1" applyFill="1" applyBorder="1" applyAlignment="1">
      <alignment horizontal="right" wrapText="1"/>
    </xf>
    <xf numFmtId="0" fontId="8" fillId="2" borderId="3" xfId="0" quotePrefix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vertical="center" wrapText="1"/>
    </xf>
    <xf numFmtId="0" fontId="46" fillId="2" borderId="3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wrapText="1"/>
    </xf>
    <xf numFmtId="0" fontId="46" fillId="5" borderId="3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18" fillId="3" borderId="3" xfId="0" applyNumberFormat="1" applyFont="1" applyFill="1" applyBorder="1" applyAlignment="1" applyProtection="1">
      <alignment horizontal="center" vertical="center" wrapText="1"/>
    </xf>
    <xf numFmtId="0" fontId="33" fillId="3" borderId="3" xfId="0" applyNumberFormat="1" applyFont="1" applyFill="1" applyBorder="1" applyAlignment="1" applyProtection="1">
      <alignment horizontal="center" vertical="center" wrapText="1"/>
    </xf>
    <xf numFmtId="4" fontId="24" fillId="2" borderId="3" xfId="0" applyNumberFormat="1" applyFont="1" applyFill="1" applyBorder="1" applyAlignment="1">
      <alignment horizontal="right"/>
    </xf>
    <xf numFmtId="4" fontId="24" fillId="5" borderId="3" xfId="0" applyNumberFormat="1" applyFont="1" applyFill="1" applyBorder="1" applyAlignment="1">
      <alignment horizontal="right"/>
    </xf>
    <xf numFmtId="4" fontId="18" fillId="2" borderId="3" xfId="0" applyNumberFormat="1" applyFont="1" applyFill="1" applyBorder="1" applyAlignment="1">
      <alignment horizontal="right"/>
    </xf>
    <xf numFmtId="4" fontId="18" fillId="0" borderId="3" xfId="0" applyNumberFormat="1" applyFont="1" applyFill="1" applyBorder="1" applyAlignment="1">
      <alignment horizontal="right"/>
    </xf>
    <xf numFmtId="4" fontId="18" fillId="5" borderId="3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4" fontId="8" fillId="0" borderId="1" xfId="0" applyNumberFormat="1" applyFont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4" fontId="6" fillId="2" borderId="3" xfId="0" applyNumberFormat="1" applyFont="1" applyFill="1" applyBorder="1" applyAlignment="1">
      <alignment vertical="center"/>
    </xf>
    <xf numFmtId="4" fontId="6" fillId="2" borderId="3" xfId="0" applyNumberFormat="1" applyFont="1" applyFill="1" applyBorder="1" applyAlignment="1">
      <alignment vertical="center" wrapText="1"/>
    </xf>
    <xf numFmtId="0" fontId="8" fillId="0" borderId="3" xfId="0" quotePrefix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vertical="center" wrapText="1"/>
    </xf>
    <xf numFmtId="4" fontId="6" fillId="2" borderId="3" xfId="0" applyNumberFormat="1" applyFont="1" applyFill="1" applyBorder="1" applyAlignment="1" applyProtection="1">
      <alignment horizontal="right" shrinkToFit="1"/>
      <protection locked="0"/>
    </xf>
    <xf numFmtId="4" fontId="58" fillId="2" borderId="3" xfId="0" applyNumberFormat="1" applyFont="1" applyFill="1" applyBorder="1" applyAlignment="1" applyProtection="1">
      <alignment horizontal="right" shrinkToFit="1"/>
      <protection locked="0"/>
    </xf>
    <xf numFmtId="4" fontId="58" fillId="2" borderId="7" xfId="0" applyNumberFormat="1" applyFont="1" applyFill="1" applyBorder="1" applyAlignment="1" applyProtection="1">
      <alignment horizontal="right" shrinkToFit="1"/>
      <protection locked="0"/>
    </xf>
    <xf numFmtId="4" fontId="58" fillId="2" borderId="6" xfId="0" applyNumberFormat="1" applyFont="1" applyFill="1" applyBorder="1" applyAlignment="1" applyProtection="1">
      <alignment horizontal="right" shrinkToFit="1"/>
      <protection locked="0"/>
    </xf>
    <xf numFmtId="4" fontId="6" fillId="2" borderId="3" xfId="0" applyNumberFormat="1" applyFont="1" applyFill="1" applyBorder="1"/>
    <xf numFmtId="4" fontId="59" fillId="2" borderId="3" xfId="0" applyNumberFormat="1" applyFont="1" applyFill="1" applyBorder="1"/>
    <xf numFmtId="4" fontId="58" fillId="2" borderId="0" xfId="0" applyNumberFormat="1" applyFont="1" applyFill="1" applyBorder="1" applyAlignment="1" applyProtection="1">
      <alignment horizontal="right" shrinkToFit="1"/>
      <protection locked="0"/>
    </xf>
    <xf numFmtId="4" fontId="6" fillId="5" borderId="3" xfId="0" applyNumberFormat="1" applyFont="1" applyFill="1" applyBorder="1" applyAlignment="1">
      <alignment horizontal="right"/>
    </xf>
    <xf numFmtId="0" fontId="8" fillId="3" borderId="3" xfId="0" applyNumberFormat="1" applyFont="1" applyFill="1" applyBorder="1" applyAlignment="1" applyProtection="1">
      <alignment horizontal="center" vertical="center" wrapText="1"/>
    </xf>
    <xf numFmtId="0" fontId="52" fillId="3" borderId="3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vertical="center" wrapText="1"/>
    </xf>
    <xf numFmtId="4" fontId="8" fillId="3" borderId="3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8" fillId="0" borderId="1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wrapText="1"/>
    </xf>
    <xf numFmtId="0" fontId="5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5" borderId="3" xfId="0" applyNumberFormat="1" applyFont="1" applyFill="1" applyBorder="1" applyAlignment="1" applyProtection="1">
      <alignment horizontal="left" vertical="center" wrapText="1"/>
    </xf>
    <xf numFmtId="0" fontId="3" fillId="5" borderId="1" xfId="0" applyNumberFormat="1" applyFont="1" applyFill="1" applyBorder="1" applyAlignment="1" applyProtection="1">
      <alignment horizontal="left" vertical="center" wrapText="1"/>
    </xf>
    <xf numFmtId="0" fontId="3" fillId="5" borderId="2" xfId="0" applyNumberFormat="1" applyFont="1" applyFill="1" applyBorder="1" applyAlignment="1" applyProtection="1">
      <alignment horizontal="left" vertical="center" wrapText="1"/>
    </xf>
    <xf numFmtId="0" fontId="0" fillId="5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5" fillId="2" borderId="0" xfId="0" applyFont="1" applyFill="1" applyAlignment="1">
      <alignment horizontal="center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12" fillId="3" borderId="3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5" fillId="5" borderId="3" xfId="0" applyNumberFormat="1" applyFont="1" applyFill="1" applyBorder="1" applyAlignment="1" applyProtection="1">
      <alignment horizontal="left" vertical="center" wrapText="1"/>
    </xf>
    <xf numFmtId="0" fontId="1" fillId="5" borderId="3" xfId="0" applyFont="1" applyFill="1" applyBorder="1" applyAlignment="1">
      <alignment horizontal="left"/>
    </xf>
    <xf numFmtId="0" fontId="5" fillId="5" borderId="1" xfId="0" applyNumberFormat="1" applyFont="1" applyFill="1" applyBorder="1" applyAlignment="1" applyProtection="1">
      <alignment horizontal="left" vertical="center" wrapText="1"/>
    </xf>
    <xf numFmtId="0" fontId="5" fillId="5" borderId="2" xfId="0" applyNumberFormat="1" applyFont="1" applyFill="1" applyBorder="1" applyAlignment="1" applyProtection="1">
      <alignment horizontal="left" vertical="center" wrapText="1"/>
    </xf>
    <xf numFmtId="0" fontId="5" fillId="5" borderId="4" xfId="0" applyNumberFormat="1" applyFont="1" applyFill="1" applyBorder="1" applyAlignment="1" applyProtection="1">
      <alignment horizontal="left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3">
    <cellStyle name="Bilješka" xfId="2" builtinId="10"/>
    <cellStyle name="Normalno" xfId="0" builtinId="0"/>
    <cellStyle name="Normalno 2" xfId="1"/>
  </cellStyles>
  <dxfs count="3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FF66CC"/>
      <color rgb="FFFFCC99"/>
      <color rgb="FFFFCC66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5"/>
  <sheetViews>
    <sheetView topLeftCell="B4" workbookViewId="0">
      <selection activeCell="K12" sqref="K12:L12"/>
    </sheetView>
  </sheetViews>
  <sheetFormatPr defaultRowHeight="15"/>
  <cols>
    <col min="2" max="2" width="9.140625" style="58"/>
    <col min="7" max="7" width="17.85546875" customWidth="1"/>
    <col min="8" max="8" width="25.28515625" customWidth="1"/>
    <col min="9" max="9" width="25.28515625" style="64" customWidth="1"/>
    <col min="10" max="10" width="25.28515625" customWidth="1"/>
    <col min="11" max="12" width="15.7109375" customWidth="1"/>
    <col min="13" max="13" width="25.28515625" customWidth="1"/>
  </cols>
  <sheetData>
    <row r="1" spans="3:13" ht="42" customHeight="1">
      <c r="C1" s="211" t="s">
        <v>202</v>
      </c>
      <c r="D1" s="211"/>
      <c r="E1" s="211"/>
      <c r="F1" s="211"/>
      <c r="G1" s="211"/>
      <c r="H1" s="211"/>
      <c r="I1" s="211"/>
      <c r="J1" s="211"/>
      <c r="K1" s="211"/>
      <c r="L1" s="211"/>
      <c r="M1" s="208"/>
    </row>
    <row r="2" spans="3:13" ht="18" customHeight="1">
      <c r="C2" s="52"/>
      <c r="D2" s="52"/>
      <c r="E2" s="52"/>
      <c r="F2" s="52"/>
      <c r="G2" s="52"/>
      <c r="H2" s="52"/>
      <c r="I2" s="88"/>
      <c r="J2" s="52"/>
      <c r="K2" s="52"/>
      <c r="L2" s="52"/>
      <c r="M2" s="3"/>
    </row>
    <row r="3" spans="3:13" ht="15.75" customHeight="1">
      <c r="C3" s="210" t="s">
        <v>10</v>
      </c>
      <c r="D3" s="210"/>
      <c r="E3" s="210"/>
      <c r="F3" s="210"/>
      <c r="G3" s="210"/>
      <c r="H3" s="210"/>
      <c r="I3" s="210"/>
      <c r="J3" s="210"/>
      <c r="K3" s="210"/>
      <c r="L3" s="210"/>
      <c r="M3" s="18"/>
    </row>
    <row r="4" spans="3:13">
      <c r="C4" s="52"/>
      <c r="D4" s="52"/>
      <c r="E4" s="52"/>
      <c r="F4" s="52"/>
      <c r="G4" s="52"/>
      <c r="H4" s="52"/>
      <c r="I4" s="88"/>
      <c r="J4" s="52"/>
      <c r="K4" s="52"/>
      <c r="L4" s="52"/>
      <c r="M4" s="58"/>
    </row>
    <row r="5" spans="3:13" ht="18" customHeight="1">
      <c r="C5" s="210" t="s">
        <v>41</v>
      </c>
      <c r="D5" s="210"/>
      <c r="E5" s="210"/>
      <c r="F5" s="210"/>
      <c r="G5" s="210"/>
      <c r="H5" s="210"/>
      <c r="I5" s="210"/>
      <c r="J5" s="210"/>
      <c r="K5" s="210"/>
      <c r="L5" s="210"/>
      <c r="M5" s="58"/>
    </row>
    <row r="6" spans="3:13" ht="18" customHeight="1">
      <c r="C6" s="52"/>
      <c r="D6" s="52"/>
      <c r="E6" s="52"/>
      <c r="F6" s="52"/>
      <c r="G6" s="52"/>
      <c r="H6" s="52"/>
      <c r="I6" s="88"/>
      <c r="J6" s="52"/>
      <c r="K6" s="52"/>
      <c r="L6" s="52"/>
      <c r="M6" s="18"/>
    </row>
    <row r="7" spans="3:13" ht="18" customHeight="1">
      <c r="C7" s="228" t="s">
        <v>48</v>
      </c>
      <c r="D7" s="228"/>
      <c r="E7" s="228"/>
      <c r="F7" s="228"/>
      <c r="G7" s="228"/>
      <c r="H7" s="53"/>
      <c r="I7" s="89"/>
      <c r="J7" s="54"/>
      <c r="K7" s="19"/>
      <c r="L7" s="19"/>
    </row>
    <row r="8" spans="3:13" ht="25.5">
      <c r="C8" s="221" t="s">
        <v>7</v>
      </c>
      <c r="D8" s="221"/>
      <c r="E8" s="221"/>
      <c r="F8" s="221"/>
      <c r="G8" s="221"/>
      <c r="H8" s="170" t="s">
        <v>203</v>
      </c>
      <c r="I8" s="170" t="s">
        <v>204</v>
      </c>
      <c r="J8" s="170" t="s">
        <v>205</v>
      </c>
      <c r="K8" s="50" t="s">
        <v>19</v>
      </c>
      <c r="L8" s="50" t="s">
        <v>39</v>
      </c>
    </row>
    <row r="9" spans="3:13">
      <c r="C9" s="222">
        <v>1</v>
      </c>
      <c r="D9" s="222"/>
      <c r="E9" s="222"/>
      <c r="F9" s="222"/>
      <c r="G9" s="223"/>
      <c r="H9" s="154">
        <v>2</v>
      </c>
      <c r="I9" s="155">
        <v>3</v>
      </c>
      <c r="J9" s="155">
        <v>4</v>
      </c>
      <c r="K9" s="2" t="s">
        <v>226</v>
      </c>
      <c r="L9" s="2" t="s">
        <v>227</v>
      </c>
    </row>
    <row r="10" spans="3:13">
      <c r="C10" s="217" t="s">
        <v>21</v>
      </c>
      <c r="D10" s="218"/>
      <c r="E10" s="218"/>
      <c r="F10" s="218"/>
      <c r="G10" s="219"/>
      <c r="H10" s="193">
        <v>936610.91</v>
      </c>
      <c r="I10" s="122">
        <v>2394760.09</v>
      </c>
      <c r="J10" s="156">
        <v>1029505.9</v>
      </c>
      <c r="K10" s="42">
        <f>SUM(J10/H10*100)</f>
        <v>109.91820498866494</v>
      </c>
      <c r="L10" s="42">
        <f>SUM(J10/I10*100)</f>
        <v>42.989938921188561</v>
      </c>
    </row>
    <row r="11" spans="3:13">
      <c r="C11" s="220" t="s">
        <v>20</v>
      </c>
      <c r="D11" s="219"/>
      <c r="E11" s="219"/>
      <c r="F11" s="219"/>
      <c r="G11" s="219"/>
      <c r="H11" s="193">
        <v>0</v>
      </c>
      <c r="I11" s="122">
        <v>0</v>
      </c>
      <c r="J11" s="156">
        <v>0</v>
      </c>
      <c r="K11" s="42">
        <v>0</v>
      </c>
      <c r="L11" s="42">
        <v>0</v>
      </c>
    </row>
    <row r="12" spans="3:13">
      <c r="C12" s="214" t="s">
        <v>0</v>
      </c>
      <c r="D12" s="215"/>
      <c r="E12" s="215"/>
      <c r="F12" s="215"/>
      <c r="G12" s="216"/>
      <c r="H12" s="157">
        <f>SUM(H10+H11)</f>
        <v>936610.91</v>
      </c>
      <c r="I12" s="157">
        <f t="shared" ref="I12:J12" si="0">SUM(I10+I11)</f>
        <v>2394760.09</v>
      </c>
      <c r="J12" s="157">
        <f t="shared" si="0"/>
        <v>1029505.9</v>
      </c>
      <c r="K12" s="209">
        <f>SUM(J12/H12*100)</f>
        <v>109.91820498866494</v>
      </c>
      <c r="L12" s="209">
        <f t="shared" ref="L12:L16" si="1">SUM(J12/I12*100)</f>
        <v>42.989938921188561</v>
      </c>
    </row>
    <row r="13" spans="3:13">
      <c r="C13" s="227" t="s">
        <v>22</v>
      </c>
      <c r="D13" s="218"/>
      <c r="E13" s="218"/>
      <c r="F13" s="218"/>
      <c r="G13" s="218"/>
      <c r="H13" s="194">
        <v>1085843.22</v>
      </c>
      <c r="I13" s="122">
        <v>2370473.08</v>
      </c>
      <c r="J13" s="156">
        <v>1005972.9</v>
      </c>
      <c r="K13" s="42">
        <f>SUM(J13/H13*100)</f>
        <v>92.644396674503355</v>
      </c>
      <c r="L13" s="42">
        <f t="shared" si="1"/>
        <v>42.437642869160953</v>
      </c>
    </row>
    <row r="14" spans="3:13">
      <c r="C14" s="220" t="s">
        <v>23</v>
      </c>
      <c r="D14" s="219"/>
      <c r="E14" s="219"/>
      <c r="F14" s="219"/>
      <c r="G14" s="219"/>
      <c r="H14" s="193">
        <v>14530.69</v>
      </c>
      <c r="I14" s="122">
        <v>33605.35</v>
      </c>
      <c r="J14" s="156">
        <v>15770.17</v>
      </c>
      <c r="K14" s="42">
        <f>SUM(J14/H14*100)</f>
        <v>108.53008356795169</v>
      </c>
      <c r="L14" s="42">
        <f t="shared" si="1"/>
        <v>46.927557665669305</v>
      </c>
    </row>
    <row r="15" spans="3:13">
      <c r="C15" s="12" t="s">
        <v>1</v>
      </c>
      <c r="D15" s="51"/>
      <c r="E15" s="51"/>
      <c r="F15" s="51"/>
      <c r="G15" s="51"/>
      <c r="H15" s="157">
        <f>SUM(H13+H14)</f>
        <v>1100373.9099999999</v>
      </c>
      <c r="I15" s="157">
        <f t="shared" ref="I15:J15" si="2">SUM(I13+I14)</f>
        <v>2404078.4300000002</v>
      </c>
      <c r="J15" s="157">
        <f t="shared" si="2"/>
        <v>1021743.0700000001</v>
      </c>
      <c r="K15" s="45">
        <f>SUM(J15/H15*100)</f>
        <v>92.854170815445826</v>
      </c>
      <c r="L15" s="45">
        <f t="shared" si="1"/>
        <v>42.50040503046317</v>
      </c>
    </row>
    <row r="16" spans="3:13">
      <c r="C16" s="225" t="s">
        <v>2</v>
      </c>
      <c r="D16" s="226"/>
      <c r="E16" s="226"/>
      <c r="F16" s="226"/>
      <c r="G16" s="226"/>
      <c r="H16" s="158">
        <f>SUM(H12-H15)</f>
        <v>-163762.99999999988</v>
      </c>
      <c r="I16" s="158">
        <f>SUM(I12-I15)</f>
        <v>-9318.3400000003166</v>
      </c>
      <c r="J16" s="158">
        <f t="shared" ref="J16" si="3">SUM(J12-J15)</f>
        <v>7762.8299999999581</v>
      </c>
      <c r="K16" s="45">
        <f>SUM(J16/H16*100)</f>
        <v>-4.7402832141570217</v>
      </c>
      <c r="L16" s="45">
        <f t="shared" si="1"/>
        <v>-83.3070053249795</v>
      </c>
    </row>
    <row r="17" spans="1:49">
      <c r="C17" s="52"/>
      <c r="D17" s="55"/>
      <c r="E17" s="55"/>
      <c r="F17" s="55"/>
      <c r="G17" s="55"/>
      <c r="H17" s="168"/>
      <c r="I17" s="168"/>
      <c r="J17" s="168"/>
      <c r="K17" s="1"/>
      <c r="L17" s="1"/>
      <c r="M17" s="1"/>
    </row>
    <row r="18" spans="1:49" ht="18" customHeight="1">
      <c r="C18" s="228" t="s">
        <v>45</v>
      </c>
      <c r="D18" s="228"/>
      <c r="E18" s="228"/>
      <c r="F18" s="228"/>
      <c r="G18" s="228"/>
      <c r="H18" s="168"/>
      <c r="I18" s="168"/>
      <c r="J18" s="168"/>
      <c r="K18" s="1"/>
      <c r="L18" s="1"/>
      <c r="M18" s="1"/>
    </row>
    <row r="19" spans="1:49" ht="25.5">
      <c r="C19" s="221" t="s">
        <v>7</v>
      </c>
      <c r="D19" s="221"/>
      <c r="E19" s="221"/>
      <c r="F19" s="221"/>
      <c r="G19" s="221"/>
      <c r="H19" s="170" t="s">
        <v>197</v>
      </c>
      <c r="I19" s="155" t="s">
        <v>204</v>
      </c>
      <c r="J19" s="155" t="s">
        <v>206</v>
      </c>
      <c r="K19" s="2" t="s">
        <v>19</v>
      </c>
      <c r="L19" s="2" t="s">
        <v>39</v>
      </c>
    </row>
    <row r="20" spans="1:49">
      <c r="C20" s="229">
        <v>1</v>
      </c>
      <c r="D20" s="230"/>
      <c r="E20" s="230"/>
      <c r="F20" s="230"/>
      <c r="G20" s="230"/>
      <c r="H20" s="195">
        <v>2</v>
      </c>
      <c r="I20" s="155">
        <v>3</v>
      </c>
      <c r="J20" s="155">
        <v>5</v>
      </c>
      <c r="K20" s="2" t="s">
        <v>31</v>
      </c>
      <c r="L20" s="2" t="s">
        <v>32</v>
      </c>
    </row>
    <row r="21" spans="1:49" ht="15.75" customHeight="1">
      <c r="C21" s="217" t="s">
        <v>24</v>
      </c>
      <c r="D21" s="231"/>
      <c r="E21" s="231"/>
      <c r="F21" s="231"/>
      <c r="G21" s="231"/>
      <c r="H21" s="196">
        <f>'Račun financiranja'!G9</f>
        <v>0</v>
      </c>
      <c r="I21" s="156">
        <f>'Račun financiranja'!H9</f>
        <v>0</v>
      </c>
      <c r="J21" s="156">
        <f>'Račun financiranja'!I9</f>
        <v>0</v>
      </c>
      <c r="K21" s="44"/>
      <c r="L21" s="44"/>
    </row>
    <row r="22" spans="1:49">
      <c r="C22" s="217" t="s">
        <v>25</v>
      </c>
      <c r="D22" s="218"/>
      <c r="E22" s="218"/>
      <c r="F22" s="218"/>
      <c r="G22" s="218"/>
      <c r="H22" s="197">
        <f>'Račun financiranja'!G13</f>
        <v>0</v>
      </c>
      <c r="I22" s="156">
        <f>'Račun financiranja'!H13</f>
        <v>0</v>
      </c>
      <c r="J22" s="156">
        <f>'Račun financiranja'!I13</f>
        <v>0</v>
      </c>
      <c r="K22" s="44"/>
      <c r="L22" s="44"/>
    </row>
    <row r="23" spans="1:49" ht="15" customHeight="1">
      <c r="C23" s="232" t="s">
        <v>40</v>
      </c>
      <c r="D23" s="233"/>
      <c r="E23" s="233"/>
      <c r="F23" s="233"/>
      <c r="G23" s="234"/>
      <c r="H23" s="169">
        <f>SUM(H21-H22)</f>
        <v>0</v>
      </c>
      <c r="I23" s="169">
        <f t="shared" ref="I23:J23" si="4">SUM(I21-I22)</f>
        <v>0</v>
      </c>
      <c r="J23" s="169">
        <f t="shared" si="4"/>
        <v>0</v>
      </c>
      <c r="K23" s="46">
        <v>0</v>
      </c>
      <c r="L23" s="46">
        <v>0</v>
      </c>
    </row>
    <row r="24" spans="1:49" s="22" customFormat="1" ht="15" customHeight="1">
      <c r="A24"/>
      <c r="B24" s="58"/>
      <c r="C24" s="217" t="s">
        <v>153</v>
      </c>
      <c r="D24" s="218"/>
      <c r="E24" s="218"/>
      <c r="F24" s="218"/>
      <c r="G24" s="218"/>
      <c r="H24" s="194">
        <v>17279.62</v>
      </c>
      <c r="I24" s="122">
        <v>0</v>
      </c>
      <c r="J24" s="156">
        <v>-144912.59</v>
      </c>
      <c r="K24" s="114">
        <f>SUM(J24/H24*100)</f>
        <v>-838.63296762313053</v>
      </c>
      <c r="L24" s="114">
        <v>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2" customFormat="1" ht="15" customHeight="1">
      <c r="A25"/>
      <c r="B25" s="58"/>
      <c r="C25" s="217" t="s">
        <v>154</v>
      </c>
      <c r="D25" s="218"/>
      <c r="E25" s="218"/>
      <c r="F25" s="218"/>
      <c r="G25" s="218"/>
      <c r="H25" s="194">
        <v>-146483.38</v>
      </c>
      <c r="I25" s="122">
        <v>0</v>
      </c>
      <c r="J25" s="156">
        <v>-137149.76000000001</v>
      </c>
      <c r="K25" s="114">
        <f>SUM(J25/H25*100)</f>
        <v>93.628205466039901</v>
      </c>
      <c r="L25" s="114">
        <v>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26" customFormat="1">
      <c r="A26" s="25"/>
      <c r="B26" s="25"/>
      <c r="C26" s="232" t="s">
        <v>46</v>
      </c>
      <c r="D26" s="233"/>
      <c r="E26" s="233"/>
      <c r="F26" s="233"/>
      <c r="G26" s="234"/>
      <c r="H26" s="92"/>
      <c r="I26" s="92"/>
      <c r="J26" s="92"/>
      <c r="K26" s="46"/>
      <c r="L26" s="46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</row>
    <row r="27" spans="1:49">
      <c r="C27" s="224" t="s">
        <v>47</v>
      </c>
      <c r="D27" s="224"/>
      <c r="E27" s="224"/>
      <c r="F27" s="224"/>
      <c r="G27" s="224"/>
      <c r="H27" s="98"/>
      <c r="I27" s="98"/>
      <c r="J27" s="98"/>
      <c r="K27" s="46"/>
      <c r="L27" s="46"/>
    </row>
    <row r="28" spans="1:49">
      <c r="C28" s="56"/>
      <c r="D28" s="56"/>
      <c r="E28" s="56"/>
      <c r="F28" s="56"/>
      <c r="G28" s="56"/>
      <c r="H28" s="56"/>
      <c r="I28" s="90"/>
      <c r="J28" s="56"/>
      <c r="K28" s="56"/>
      <c r="L28" s="56"/>
    </row>
    <row r="29" spans="1:49">
      <c r="C29" s="57"/>
      <c r="D29" s="57"/>
      <c r="E29" s="57"/>
      <c r="F29" s="57"/>
      <c r="G29" s="57"/>
      <c r="H29" s="57"/>
      <c r="I29" s="91"/>
      <c r="J29" s="57"/>
      <c r="K29" s="57"/>
      <c r="L29" s="57"/>
    </row>
    <row r="30" spans="1:49">
      <c r="C30" s="212"/>
      <c r="D30" s="212"/>
      <c r="E30" s="212"/>
      <c r="F30" s="212"/>
      <c r="G30" s="212"/>
      <c r="H30" s="212"/>
      <c r="I30" s="212"/>
      <c r="J30" s="212"/>
      <c r="K30" s="212"/>
      <c r="L30" s="212"/>
    </row>
    <row r="31" spans="1:49" ht="15" customHeight="1">
      <c r="C31" s="212" t="s">
        <v>207</v>
      </c>
      <c r="D31" s="212"/>
      <c r="E31" s="212"/>
      <c r="F31" s="212"/>
      <c r="G31" s="212"/>
      <c r="H31" s="212"/>
      <c r="I31" s="212"/>
      <c r="J31" s="212"/>
      <c r="K31" s="212"/>
      <c r="L31" s="212"/>
    </row>
    <row r="32" spans="1:49" ht="15" customHeight="1">
      <c r="C32" s="212" t="s">
        <v>44</v>
      </c>
      <c r="D32" s="212"/>
      <c r="E32" s="212"/>
      <c r="F32" s="212"/>
      <c r="G32" s="212"/>
      <c r="H32" s="212"/>
      <c r="I32" s="212"/>
      <c r="J32" s="212"/>
      <c r="K32" s="212"/>
      <c r="L32" s="212"/>
    </row>
    <row r="33" spans="3:12" ht="36.75" customHeight="1">
      <c r="C33" s="212"/>
      <c r="D33" s="212"/>
      <c r="E33" s="212"/>
      <c r="F33" s="212"/>
      <c r="G33" s="212"/>
      <c r="H33" s="212"/>
      <c r="I33" s="212"/>
      <c r="J33" s="212"/>
      <c r="K33" s="212"/>
      <c r="L33" s="212"/>
    </row>
    <row r="34" spans="3:12" ht="15" customHeight="1">
      <c r="C34" s="213" t="s">
        <v>208</v>
      </c>
      <c r="D34" s="213"/>
      <c r="E34" s="213"/>
      <c r="F34" s="213"/>
      <c r="G34" s="213"/>
      <c r="H34" s="213"/>
      <c r="I34" s="213"/>
      <c r="J34" s="213"/>
      <c r="K34" s="213"/>
      <c r="L34" s="213"/>
    </row>
    <row r="35" spans="3:12">
      <c r="C35" s="213"/>
      <c r="D35" s="213"/>
      <c r="E35" s="213"/>
      <c r="F35" s="213"/>
      <c r="G35" s="213"/>
      <c r="H35" s="213"/>
      <c r="I35" s="213"/>
      <c r="J35" s="213"/>
      <c r="K35" s="213"/>
      <c r="L35" s="213"/>
    </row>
  </sheetData>
  <mergeCells count="26">
    <mergeCell ref="C31:L31"/>
    <mergeCell ref="C7:G7"/>
    <mergeCell ref="C18:G18"/>
    <mergeCell ref="C24:G24"/>
    <mergeCell ref="C25:G25"/>
    <mergeCell ref="C19:G19"/>
    <mergeCell ref="C20:G20"/>
    <mergeCell ref="C21:G21"/>
    <mergeCell ref="C26:G26"/>
    <mergeCell ref="C23:G23"/>
    <mergeCell ref="C5:L5"/>
    <mergeCell ref="C3:L3"/>
    <mergeCell ref="C1:L1"/>
    <mergeCell ref="C32:L33"/>
    <mergeCell ref="C34:L35"/>
    <mergeCell ref="C12:G12"/>
    <mergeCell ref="C22:G22"/>
    <mergeCell ref="C10:G10"/>
    <mergeCell ref="C11:G11"/>
    <mergeCell ref="C8:G8"/>
    <mergeCell ref="C9:G9"/>
    <mergeCell ref="C27:G27"/>
    <mergeCell ref="C14:G14"/>
    <mergeCell ref="C16:G16"/>
    <mergeCell ref="C13:G13"/>
    <mergeCell ref="C30:L3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58"/>
  <sheetViews>
    <sheetView topLeftCell="A10" zoomScaleNormal="100" workbookViewId="0">
      <pane xSplit="1" topLeftCell="D1" activePane="topRight" state="frozen"/>
      <selection activeCell="A48" sqref="A48"/>
      <selection pane="topRight" activeCell="G125" sqref="G125"/>
    </sheetView>
  </sheetViews>
  <sheetFormatPr defaultRowHeight="15"/>
  <cols>
    <col min="2" max="2" width="5.85546875" customWidth="1"/>
    <col min="3" max="3" width="7" customWidth="1"/>
    <col min="4" max="4" width="7.42578125" customWidth="1"/>
    <col min="5" max="5" width="7.5703125" customWidth="1"/>
    <col min="6" max="6" width="47.5703125" customWidth="1"/>
    <col min="7" max="7" width="17.85546875" style="123" customWidth="1"/>
    <col min="8" max="8" width="18.7109375" style="94" customWidth="1"/>
    <col min="9" max="9" width="20.140625" style="123" customWidth="1"/>
    <col min="10" max="10" width="14.28515625" customWidth="1"/>
    <col min="11" max="11" width="15.7109375" customWidth="1"/>
    <col min="16" max="16" width="13.7109375" customWidth="1"/>
  </cols>
  <sheetData>
    <row r="1" spans="2:17" ht="18">
      <c r="B1" s="3"/>
      <c r="C1" s="3"/>
      <c r="D1" s="3"/>
      <c r="E1" s="3"/>
      <c r="F1" s="3"/>
      <c r="G1" s="129"/>
      <c r="H1" s="93"/>
      <c r="I1" s="129"/>
      <c r="J1" s="3"/>
      <c r="K1" s="3"/>
      <c r="M1" s="94"/>
    </row>
    <row r="2" spans="2:17" ht="15.75" customHeight="1">
      <c r="B2" s="235" t="s">
        <v>10</v>
      </c>
      <c r="C2" s="235"/>
      <c r="D2" s="235"/>
      <c r="E2" s="235"/>
      <c r="F2" s="235"/>
      <c r="G2" s="235"/>
      <c r="H2" s="235"/>
      <c r="I2" s="235"/>
      <c r="J2" s="235"/>
      <c r="K2" s="235"/>
      <c r="N2" s="138"/>
      <c r="O2" s="138"/>
      <c r="P2" s="138"/>
      <c r="Q2" s="138"/>
    </row>
    <row r="3" spans="2:17" ht="18">
      <c r="B3" s="3"/>
      <c r="C3" s="3"/>
      <c r="D3" s="3"/>
      <c r="E3" s="3"/>
      <c r="F3" s="3"/>
      <c r="G3" s="130"/>
      <c r="H3" s="128"/>
      <c r="I3" s="133"/>
      <c r="J3" s="4"/>
      <c r="K3" s="4"/>
      <c r="N3" s="147"/>
      <c r="O3" s="138"/>
      <c r="P3" s="138"/>
      <c r="Q3" s="138"/>
    </row>
    <row r="4" spans="2:17" ht="15.75" customHeight="1">
      <c r="B4" s="236" t="s">
        <v>43</v>
      </c>
      <c r="C4" s="236"/>
      <c r="D4" s="236"/>
      <c r="E4" s="236"/>
      <c r="F4" s="236"/>
      <c r="G4" s="236"/>
      <c r="H4" s="236"/>
      <c r="I4" s="236"/>
      <c r="J4" s="236"/>
      <c r="K4" s="236"/>
      <c r="N4" s="138"/>
      <c r="O4" s="138"/>
      <c r="P4" s="138"/>
      <c r="Q4" s="138"/>
    </row>
    <row r="5" spans="2:17" ht="18">
      <c r="B5" s="3"/>
      <c r="C5" s="3"/>
      <c r="D5" s="3"/>
      <c r="E5" s="3"/>
      <c r="F5" s="3"/>
      <c r="G5" s="131"/>
      <c r="H5" s="93"/>
      <c r="I5" s="134"/>
      <c r="J5" s="4"/>
      <c r="K5" s="4"/>
      <c r="M5" s="161"/>
      <c r="N5" s="161"/>
      <c r="O5" s="161"/>
    </row>
    <row r="6" spans="2:17" ht="15.75" customHeight="1">
      <c r="B6" s="235" t="s">
        <v>33</v>
      </c>
      <c r="C6" s="235"/>
      <c r="D6" s="235"/>
      <c r="E6" s="235"/>
      <c r="F6" s="235"/>
      <c r="G6" s="235"/>
      <c r="H6" s="235"/>
      <c r="I6" s="235"/>
      <c r="J6" s="235"/>
      <c r="K6" s="235"/>
    </row>
    <row r="7" spans="2:17" ht="18">
      <c r="B7" s="3"/>
      <c r="C7" s="3"/>
      <c r="D7" s="3"/>
      <c r="E7" s="3"/>
      <c r="F7" s="3"/>
      <c r="G7" s="132"/>
      <c r="H7" s="127"/>
      <c r="I7" s="135"/>
      <c r="J7" s="4"/>
      <c r="K7" s="4"/>
    </row>
    <row r="8" spans="2:17" ht="45" customHeight="1">
      <c r="B8" s="246" t="s">
        <v>7</v>
      </c>
      <c r="C8" s="247"/>
      <c r="D8" s="247"/>
      <c r="E8" s="247"/>
      <c r="F8" s="248"/>
      <c r="G8" s="140" t="s">
        <v>198</v>
      </c>
      <c r="H8" s="140" t="s">
        <v>204</v>
      </c>
      <c r="I8" s="140" t="s">
        <v>209</v>
      </c>
      <c r="J8" s="21" t="s">
        <v>19</v>
      </c>
      <c r="K8" s="21" t="s">
        <v>39</v>
      </c>
    </row>
    <row r="9" spans="2:17">
      <c r="B9" s="240">
        <v>1</v>
      </c>
      <c r="C9" s="241"/>
      <c r="D9" s="241"/>
      <c r="E9" s="241"/>
      <c r="F9" s="242"/>
      <c r="G9" s="141">
        <v>2</v>
      </c>
      <c r="H9" s="141">
        <v>3</v>
      </c>
      <c r="I9" s="141">
        <v>4</v>
      </c>
      <c r="J9" s="23" t="s">
        <v>226</v>
      </c>
      <c r="K9" s="23" t="s">
        <v>227</v>
      </c>
    </row>
    <row r="10" spans="2:17">
      <c r="B10" s="65"/>
      <c r="C10" s="65"/>
      <c r="D10" s="65"/>
      <c r="E10" s="65"/>
      <c r="F10" s="66" t="s">
        <v>266</v>
      </c>
      <c r="G10" s="148">
        <f>SUM(G11++G40+G43)</f>
        <v>953890.52999999991</v>
      </c>
      <c r="H10" s="148">
        <f>SUM(H11+H43)</f>
        <v>2404078.4299999997</v>
      </c>
      <c r="I10" s="148">
        <f>SUM(I11+I43)</f>
        <v>1029505.8999999999</v>
      </c>
      <c r="J10" s="39">
        <f>SUM(I10/G10*100)</f>
        <v>107.9270490294101</v>
      </c>
      <c r="K10" s="39">
        <f>SUM(I10/H10*100)</f>
        <v>42.823307557399445</v>
      </c>
    </row>
    <row r="11" spans="2:17">
      <c r="B11" s="67">
        <v>6</v>
      </c>
      <c r="C11" s="67"/>
      <c r="D11" s="67"/>
      <c r="E11" s="67"/>
      <c r="F11" s="67" t="s">
        <v>3</v>
      </c>
      <c r="G11" s="149">
        <f>SUM(G12+G23+G26+G29+G36)</f>
        <v>936610.90999999992</v>
      </c>
      <c r="H11" s="149">
        <f>SUM(H16+H19+H21+H23+H29+H36+H40+H26)</f>
        <v>2394760.09</v>
      </c>
      <c r="I11" s="149">
        <f>SUM(I12+I23+I26+I29+I36+I40)</f>
        <v>1029505.8999999999</v>
      </c>
      <c r="J11" s="39">
        <f>SUM(I11/G11*100)</f>
        <v>109.91820498866494</v>
      </c>
      <c r="K11" s="39">
        <f t="shared" ref="K11:K46" si="0">SUM(I11/H11*100)</f>
        <v>42.989938921188553</v>
      </c>
    </row>
    <row r="12" spans="2:17" ht="26.25">
      <c r="B12" s="65"/>
      <c r="C12" s="68">
        <v>63</v>
      </c>
      <c r="D12" s="68"/>
      <c r="E12" s="68"/>
      <c r="F12" s="68" t="s">
        <v>14</v>
      </c>
      <c r="G12" s="137">
        <f>G13+G16+G19+G21</f>
        <v>858158.41999999993</v>
      </c>
      <c r="H12" s="137">
        <f t="shared" ref="H12" si="1">H13+H16+H19+H21</f>
        <v>2245936.5799999996</v>
      </c>
      <c r="I12" s="137">
        <f t="shared" ref="I12" si="2">I13+I16+I19+I21</f>
        <v>941264.73</v>
      </c>
      <c r="J12" s="40">
        <f>SUM(I12/G12*100)</f>
        <v>109.68426202705091</v>
      </c>
      <c r="K12" s="39">
        <f t="shared" si="0"/>
        <v>41.909675383621035</v>
      </c>
    </row>
    <row r="13" spans="2:17" s="99" customFormat="1" ht="24">
      <c r="B13" s="72"/>
      <c r="C13" s="72"/>
      <c r="D13" s="72">
        <v>633</v>
      </c>
      <c r="E13" s="72"/>
      <c r="F13" s="106" t="s">
        <v>49</v>
      </c>
      <c r="G13" s="102">
        <f>SUM(G14:G15)</f>
        <v>0</v>
      </c>
      <c r="H13" s="102">
        <f t="shared" ref="H13:I13" si="3">SUM(H14:H15)</f>
        <v>0</v>
      </c>
      <c r="I13" s="102">
        <f t="shared" si="3"/>
        <v>0</v>
      </c>
      <c r="J13" s="40">
        <v>0</v>
      </c>
      <c r="K13" s="39">
        <v>0</v>
      </c>
    </row>
    <row r="14" spans="2:17" ht="24">
      <c r="B14" s="69"/>
      <c r="C14" s="69"/>
      <c r="D14" s="69"/>
      <c r="E14" s="70">
        <v>6331</v>
      </c>
      <c r="F14" s="31" t="s">
        <v>50</v>
      </c>
      <c r="G14" s="122">
        <v>0</v>
      </c>
      <c r="H14" s="122">
        <v>0</v>
      </c>
      <c r="I14" s="136">
        <v>0</v>
      </c>
      <c r="J14" s="40">
        <v>0</v>
      </c>
      <c r="K14" s="39">
        <v>0</v>
      </c>
    </row>
    <row r="15" spans="2:17" ht="24">
      <c r="B15" s="69"/>
      <c r="C15" s="69"/>
      <c r="D15" s="70"/>
      <c r="E15" s="70">
        <v>6332</v>
      </c>
      <c r="F15" s="31" t="s">
        <v>51</v>
      </c>
      <c r="G15" s="122">
        <v>0</v>
      </c>
      <c r="H15" s="122">
        <v>0</v>
      </c>
      <c r="I15" s="136">
        <v>0</v>
      </c>
      <c r="J15" s="40">
        <v>0</v>
      </c>
      <c r="K15" s="39">
        <v>0</v>
      </c>
    </row>
    <row r="16" spans="2:17" s="99" customFormat="1" ht="24">
      <c r="B16" s="72"/>
      <c r="C16" s="72"/>
      <c r="D16" s="72">
        <v>636</v>
      </c>
      <c r="E16" s="74"/>
      <c r="F16" s="107" t="s">
        <v>52</v>
      </c>
      <c r="G16" s="102">
        <f>SUM(G17:G18)</f>
        <v>826637.2</v>
      </c>
      <c r="H16" s="102">
        <f t="shared" ref="H16:I16" si="4">SUM(H17:H18)</f>
        <v>2148963.7999999998</v>
      </c>
      <c r="I16" s="102">
        <f t="shared" si="4"/>
        <v>896330.77</v>
      </c>
      <c r="J16" s="108">
        <f>SUM(I16/G16*100)</f>
        <v>108.43097431376182</v>
      </c>
      <c r="K16" s="39">
        <f t="shared" si="0"/>
        <v>41.70990549026466</v>
      </c>
    </row>
    <row r="17" spans="2:14" ht="25.5">
      <c r="B17" s="69"/>
      <c r="C17" s="69"/>
      <c r="D17" s="69"/>
      <c r="E17" s="27" t="s">
        <v>53</v>
      </c>
      <c r="F17" s="28" t="s">
        <v>55</v>
      </c>
      <c r="G17" s="198">
        <v>826637.2</v>
      </c>
      <c r="H17" s="122">
        <v>2138273.0099999998</v>
      </c>
      <c r="I17" s="199">
        <v>896330.77</v>
      </c>
      <c r="J17" s="71">
        <f>SUM(I17/G17*100)</f>
        <v>108.43097431376182</v>
      </c>
      <c r="K17" s="39">
        <f t="shared" si="0"/>
        <v>41.918443800588406</v>
      </c>
    </row>
    <row r="18" spans="2:14" ht="25.5">
      <c r="B18" s="69"/>
      <c r="C18" s="72"/>
      <c r="D18" s="70"/>
      <c r="E18" s="29" t="s">
        <v>54</v>
      </c>
      <c r="F18" s="30" t="s">
        <v>56</v>
      </c>
      <c r="G18" s="200">
        <v>0</v>
      </c>
      <c r="H18" s="122">
        <v>10690.79</v>
      </c>
      <c r="I18" s="200">
        <v>0</v>
      </c>
      <c r="J18" s="71">
        <v>0</v>
      </c>
      <c r="K18" s="39">
        <f t="shared" si="0"/>
        <v>0</v>
      </c>
    </row>
    <row r="19" spans="2:14" s="99" customFormat="1">
      <c r="B19" s="72"/>
      <c r="C19" s="72"/>
      <c r="D19" s="72">
        <v>638</v>
      </c>
      <c r="E19" s="74"/>
      <c r="F19" s="109" t="s">
        <v>57</v>
      </c>
      <c r="G19" s="102">
        <f>G20</f>
        <v>0</v>
      </c>
      <c r="H19" s="102">
        <f t="shared" ref="H19:I19" si="5">H20</f>
        <v>0</v>
      </c>
      <c r="I19" s="102">
        <f t="shared" si="5"/>
        <v>0</v>
      </c>
      <c r="J19" s="108">
        <v>0</v>
      </c>
      <c r="K19" s="39">
        <v>0</v>
      </c>
    </row>
    <row r="20" spans="2:14">
      <c r="B20" s="69"/>
      <c r="C20" s="69"/>
      <c r="D20" s="70"/>
      <c r="E20" s="70">
        <v>6381</v>
      </c>
      <c r="F20" s="31" t="s">
        <v>58</v>
      </c>
      <c r="G20" s="201">
        <v>0</v>
      </c>
      <c r="H20" s="122">
        <v>0</v>
      </c>
      <c r="I20" s="201">
        <v>0</v>
      </c>
      <c r="J20" s="71">
        <v>0</v>
      </c>
      <c r="K20" s="39">
        <v>0</v>
      </c>
    </row>
    <row r="21" spans="2:14" s="99" customFormat="1" ht="24">
      <c r="B21" s="72"/>
      <c r="C21" s="72"/>
      <c r="D21" s="74">
        <v>639</v>
      </c>
      <c r="E21" s="74"/>
      <c r="F21" s="106" t="s">
        <v>59</v>
      </c>
      <c r="G21" s="102">
        <f>G22</f>
        <v>31521.22</v>
      </c>
      <c r="H21" s="102">
        <f t="shared" ref="H21:I21" si="6">H22</f>
        <v>96972.78</v>
      </c>
      <c r="I21" s="102">
        <f t="shared" si="6"/>
        <v>44933.96</v>
      </c>
      <c r="J21" s="108">
        <f>SUM(I21/G21*100)</f>
        <v>142.55146215787335</v>
      </c>
      <c r="K21" s="39">
        <f t="shared" si="0"/>
        <v>46.336673033401745</v>
      </c>
    </row>
    <row r="22" spans="2:14" ht="24">
      <c r="B22" s="69"/>
      <c r="C22" s="69"/>
      <c r="D22" s="70"/>
      <c r="E22" s="70">
        <v>6393</v>
      </c>
      <c r="F22" s="32" t="s">
        <v>138</v>
      </c>
      <c r="G22" s="122">
        <v>31521.22</v>
      </c>
      <c r="H22" s="122">
        <v>96972.78</v>
      </c>
      <c r="I22" s="202">
        <v>44933.96</v>
      </c>
      <c r="J22" s="71">
        <f>SUM(I22/G22*100)</f>
        <v>142.55146215787335</v>
      </c>
      <c r="K22" s="39">
        <f t="shared" si="0"/>
        <v>46.336673033401745</v>
      </c>
      <c r="L22" s="63"/>
      <c r="M22" s="63"/>
      <c r="N22" s="63"/>
    </row>
    <row r="23" spans="2:14">
      <c r="B23" s="69"/>
      <c r="C23" s="73">
        <v>64</v>
      </c>
      <c r="D23" s="73"/>
      <c r="E23" s="73"/>
      <c r="F23" s="38" t="s">
        <v>60</v>
      </c>
      <c r="G23" s="137">
        <f>G24</f>
        <v>1.7</v>
      </c>
      <c r="H23" s="137">
        <f t="shared" ref="H23:I23" si="7">H24</f>
        <v>5</v>
      </c>
      <c r="I23" s="137">
        <f t="shared" si="7"/>
        <v>0</v>
      </c>
      <c r="J23" s="40">
        <v>0</v>
      </c>
      <c r="K23" s="39">
        <f t="shared" si="0"/>
        <v>0</v>
      </c>
    </row>
    <row r="24" spans="2:14">
      <c r="B24" s="69"/>
      <c r="C24" s="69"/>
      <c r="D24" s="70">
        <v>641</v>
      </c>
      <c r="E24" s="70"/>
      <c r="F24" s="32" t="s">
        <v>61</v>
      </c>
      <c r="G24" s="122">
        <f>G25</f>
        <v>1.7</v>
      </c>
      <c r="H24" s="122">
        <f t="shared" ref="H24:I24" si="8">H25</f>
        <v>5</v>
      </c>
      <c r="I24" s="122">
        <f t="shared" si="8"/>
        <v>0</v>
      </c>
      <c r="J24" s="71">
        <v>0</v>
      </c>
      <c r="K24" s="39">
        <f t="shared" si="0"/>
        <v>0</v>
      </c>
    </row>
    <row r="25" spans="2:14">
      <c r="B25" s="69"/>
      <c r="C25" s="69"/>
      <c r="D25" s="70"/>
      <c r="E25" s="70">
        <v>6413</v>
      </c>
      <c r="F25" s="32" t="s">
        <v>62</v>
      </c>
      <c r="G25" s="122">
        <v>1.7</v>
      </c>
      <c r="H25" s="122">
        <v>5</v>
      </c>
      <c r="I25" s="136">
        <v>0</v>
      </c>
      <c r="J25" s="71">
        <v>0</v>
      </c>
      <c r="K25" s="39">
        <f t="shared" si="0"/>
        <v>0</v>
      </c>
    </row>
    <row r="26" spans="2:14" ht="26.25">
      <c r="B26" s="69"/>
      <c r="C26" s="73">
        <v>65</v>
      </c>
      <c r="D26" s="73"/>
      <c r="E26" s="73"/>
      <c r="F26" s="38" t="s">
        <v>63</v>
      </c>
      <c r="G26" s="137">
        <f>G27</f>
        <v>0</v>
      </c>
      <c r="H26" s="137">
        <f t="shared" ref="H26:I26" si="9">H27</f>
        <v>575</v>
      </c>
      <c r="I26" s="137">
        <f t="shared" si="9"/>
        <v>0</v>
      </c>
      <c r="J26" s="40">
        <v>0</v>
      </c>
      <c r="K26" s="39">
        <f t="shared" si="0"/>
        <v>0</v>
      </c>
    </row>
    <row r="27" spans="2:14" s="99" customFormat="1">
      <c r="B27" s="72"/>
      <c r="C27" s="72"/>
      <c r="D27" s="74">
        <v>652</v>
      </c>
      <c r="E27" s="74"/>
      <c r="F27" s="110" t="s">
        <v>64</v>
      </c>
      <c r="G27" s="102">
        <f>G28</f>
        <v>0</v>
      </c>
      <c r="H27" s="102">
        <f t="shared" ref="H27:I27" si="10">H28</f>
        <v>575</v>
      </c>
      <c r="I27" s="102">
        <f t="shared" si="10"/>
        <v>0</v>
      </c>
      <c r="J27" s="108">
        <v>0</v>
      </c>
      <c r="K27" s="39">
        <f t="shared" si="0"/>
        <v>0</v>
      </c>
    </row>
    <row r="28" spans="2:14">
      <c r="B28" s="69"/>
      <c r="C28" s="69"/>
      <c r="D28" s="70"/>
      <c r="E28" s="70">
        <v>6526</v>
      </c>
      <c r="F28" s="32" t="s">
        <v>65</v>
      </c>
      <c r="G28" s="122">
        <v>0</v>
      </c>
      <c r="H28" s="122">
        <v>575</v>
      </c>
      <c r="I28" s="136">
        <v>0</v>
      </c>
      <c r="J28" s="71">
        <v>0</v>
      </c>
      <c r="K28" s="39">
        <f t="shared" si="0"/>
        <v>0</v>
      </c>
    </row>
    <row r="29" spans="2:14" ht="38.25">
      <c r="B29" s="69"/>
      <c r="C29" s="74">
        <v>66</v>
      </c>
      <c r="D29" s="74"/>
      <c r="E29" s="74"/>
      <c r="F29" s="75" t="s">
        <v>67</v>
      </c>
      <c r="G29" s="137">
        <f>SUM(G30+G33)</f>
        <v>5226</v>
      </c>
      <c r="H29" s="137">
        <f t="shared" ref="H29:I29" si="11">SUM(H30+H33)</f>
        <v>9807</v>
      </c>
      <c r="I29" s="137">
        <f t="shared" si="11"/>
        <v>5592.4400000000005</v>
      </c>
      <c r="J29" s="40">
        <f>SUM(I29/G29*100)</f>
        <v>107.01186375813244</v>
      </c>
      <c r="K29" s="39">
        <f t="shared" si="0"/>
        <v>57.024982155603141</v>
      </c>
    </row>
    <row r="30" spans="2:14" s="99" customFormat="1">
      <c r="B30" s="72"/>
      <c r="C30" s="72"/>
      <c r="D30" s="74">
        <v>661</v>
      </c>
      <c r="E30" s="74"/>
      <c r="F30" s="106" t="s">
        <v>68</v>
      </c>
      <c r="G30" s="102">
        <f t="shared" ref="G30:I30" si="12">SUM(G31:G32)</f>
        <v>4498.8</v>
      </c>
      <c r="H30" s="102">
        <f t="shared" si="12"/>
        <v>6000</v>
      </c>
      <c r="I30" s="102">
        <f t="shared" si="12"/>
        <v>3517.32</v>
      </c>
      <c r="J30" s="108">
        <f>SUM(I30/G30*100)</f>
        <v>78.183515604161116</v>
      </c>
      <c r="K30" s="39">
        <f t="shared" si="0"/>
        <v>58.622000000000007</v>
      </c>
    </row>
    <row r="31" spans="2:14">
      <c r="B31" s="69"/>
      <c r="C31" s="69"/>
      <c r="D31" s="70"/>
      <c r="E31" s="70">
        <v>6614</v>
      </c>
      <c r="F31" s="32" t="s">
        <v>26</v>
      </c>
      <c r="G31" s="122">
        <v>0</v>
      </c>
      <c r="H31" s="122">
        <v>0</v>
      </c>
      <c r="I31" s="136">
        <v>0</v>
      </c>
      <c r="J31" s="71">
        <v>0</v>
      </c>
      <c r="K31" s="39">
        <v>0</v>
      </c>
    </row>
    <row r="32" spans="2:14">
      <c r="B32" s="69"/>
      <c r="C32" s="69"/>
      <c r="D32" s="70"/>
      <c r="E32" s="70">
        <v>6615</v>
      </c>
      <c r="F32" s="32" t="s">
        <v>66</v>
      </c>
      <c r="G32" s="122">
        <v>4498.8</v>
      </c>
      <c r="H32" s="122">
        <v>6000</v>
      </c>
      <c r="I32" s="136">
        <v>3517.32</v>
      </c>
      <c r="J32" s="71">
        <f>SUM(I32/G32*100)</f>
        <v>78.183515604161116</v>
      </c>
      <c r="K32" s="39">
        <f t="shared" si="0"/>
        <v>58.622000000000007</v>
      </c>
    </row>
    <row r="33" spans="2:12" s="99" customFormat="1" ht="24">
      <c r="B33" s="72"/>
      <c r="C33" s="72"/>
      <c r="D33" s="74">
        <v>663</v>
      </c>
      <c r="E33" s="74"/>
      <c r="F33" s="111" t="s">
        <v>70</v>
      </c>
      <c r="G33" s="102">
        <f>G34+G35</f>
        <v>727.2</v>
      </c>
      <c r="H33" s="102">
        <f>H34+H35</f>
        <v>3807</v>
      </c>
      <c r="I33" s="102">
        <f t="shared" ref="I33" si="13">I34</f>
        <v>2075.12</v>
      </c>
      <c r="J33" s="108">
        <f>SUM(I33/G33*100)</f>
        <v>285.35753575357535</v>
      </c>
      <c r="K33" s="39">
        <f t="shared" si="0"/>
        <v>54.508011557656943</v>
      </c>
    </row>
    <row r="34" spans="2:12">
      <c r="B34" s="69"/>
      <c r="C34" s="69"/>
      <c r="D34" s="70"/>
      <c r="E34" s="70">
        <v>6631</v>
      </c>
      <c r="F34" s="32" t="s">
        <v>69</v>
      </c>
      <c r="G34" s="122">
        <v>727.2</v>
      </c>
      <c r="H34" s="122">
        <v>3807</v>
      </c>
      <c r="I34" s="202">
        <v>2075.12</v>
      </c>
      <c r="J34" s="71">
        <f>SUM(I34/G34*100)</f>
        <v>285.35753575357535</v>
      </c>
      <c r="K34" s="39">
        <f t="shared" si="0"/>
        <v>54.508011557656943</v>
      </c>
    </row>
    <row r="35" spans="2:12">
      <c r="B35" s="69"/>
      <c r="C35" s="69"/>
      <c r="D35" s="70"/>
      <c r="E35" s="70">
        <v>6632</v>
      </c>
      <c r="F35" s="33" t="s">
        <v>128</v>
      </c>
      <c r="G35" s="122">
        <v>0</v>
      </c>
      <c r="H35" s="122">
        <v>0</v>
      </c>
      <c r="I35" s="203">
        <v>0</v>
      </c>
      <c r="J35" s="71">
        <v>0</v>
      </c>
      <c r="K35" s="39">
        <v>0</v>
      </c>
    </row>
    <row r="36" spans="2:12" ht="25.5">
      <c r="B36" s="69"/>
      <c r="C36" s="74">
        <v>67</v>
      </c>
      <c r="D36" s="74"/>
      <c r="E36" s="74"/>
      <c r="F36" s="37" t="s">
        <v>71</v>
      </c>
      <c r="G36" s="150">
        <f>G37</f>
        <v>73224.790000000008</v>
      </c>
      <c r="H36" s="150">
        <f t="shared" ref="H36:I36" si="14">H37</f>
        <v>138436.51</v>
      </c>
      <c r="I36" s="150">
        <f t="shared" si="14"/>
        <v>82648.73</v>
      </c>
      <c r="J36" s="41">
        <f>SUM(I36/G36*100)</f>
        <v>112.86987644484879</v>
      </c>
      <c r="K36" s="39">
        <f t="shared" si="0"/>
        <v>59.701541161359806</v>
      </c>
    </row>
    <row r="37" spans="2:12" s="99" customFormat="1" ht="24">
      <c r="B37" s="72"/>
      <c r="C37" s="72"/>
      <c r="D37" s="74">
        <v>671</v>
      </c>
      <c r="E37" s="74"/>
      <c r="F37" s="111" t="s">
        <v>72</v>
      </c>
      <c r="G37" s="102">
        <f>G38+G39</f>
        <v>73224.790000000008</v>
      </c>
      <c r="H37" s="102">
        <f>H38+H39</f>
        <v>138436.51</v>
      </c>
      <c r="I37" s="102">
        <f>I38+I39</f>
        <v>82648.73</v>
      </c>
      <c r="J37" s="108">
        <f>SUM(I37/G37*100)</f>
        <v>112.86987644484879</v>
      </c>
      <c r="K37" s="39">
        <f t="shared" si="0"/>
        <v>59.701541161359806</v>
      </c>
    </row>
    <row r="38" spans="2:12" ht="24">
      <c r="B38" s="69"/>
      <c r="C38" s="69"/>
      <c r="D38" s="70"/>
      <c r="E38" s="70">
        <v>6711</v>
      </c>
      <c r="F38" s="32" t="s">
        <v>73</v>
      </c>
      <c r="G38" s="122">
        <v>62574.79</v>
      </c>
      <c r="H38" s="122">
        <v>124286.51</v>
      </c>
      <c r="I38" s="199">
        <v>68648.73</v>
      </c>
      <c r="J38" s="71">
        <f>SUM(I38/G38*100)</f>
        <v>109.70668858816785</v>
      </c>
      <c r="K38" s="39">
        <f t="shared" si="0"/>
        <v>55.234256718609288</v>
      </c>
      <c r="L38" s="63"/>
    </row>
    <row r="39" spans="2:12" ht="24">
      <c r="B39" s="69"/>
      <c r="C39" s="69"/>
      <c r="D39" s="70"/>
      <c r="E39" s="70">
        <v>6712</v>
      </c>
      <c r="F39" s="32" t="s">
        <v>139</v>
      </c>
      <c r="G39" s="122">
        <v>10650</v>
      </c>
      <c r="H39" s="122">
        <v>14150</v>
      </c>
      <c r="I39" s="204">
        <v>14000</v>
      </c>
      <c r="J39" s="71">
        <v>0</v>
      </c>
      <c r="K39" s="39">
        <f t="shared" si="0"/>
        <v>98.939929328621915</v>
      </c>
    </row>
    <row r="40" spans="2:12">
      <c r="B40" s="74"/>
      <c r="C40" s="74">
        <v>7</v>
      </c>
      <c r="D40" s="74"/>
      <c r="E40" s="74"/>
      <c r="F40" s="36" t="s">
        <v>146</v>
      </c>
      <c r="G40" s="137">
        <f>G41</f>
        <v>0</v>
      </c>
      <c r="H40" s="137">
        <f t="shared" ref="H40:I41" si="15">H41</f>
        <v>0</v>
      </c>
      <c r="I40" s="137">
        <f t="shared" si="15"/>
        <v>0</v>
      </c>
      <c r="J40" s="40">
        <v>0</v>
      </c>
      <c r="K40" s="39">
        <v>0</v>
      </c>
    </row>
    <row r="41" spans="2:12" s="99" customFormat="1">
      <c r="B41" s="72"/>
      <c r="C41" s="72"/>
      <c r="D41" s="74">
        <v>723</v>
      </c>
      <c r="E41" s="74"/>
      <c r="F41" s="112" t="s">
        <v>147</v>
      </c>
      <c r="G41" s="102">
        <f>G42</f>
        <v>0</v>
      </c>
      <c r="H41" s="102">
        <f t="shared" si="15"/>
        <v>0</v>
      </c>
      <c r="I41" s="102">
        <f t="shared" ref="I41" si="16">I42</f>
        <v>0</v>
      </c>
      <c r="J41" s="108">
        <v>0</v>
      </c>
      <c r="K41" s="39">
        <v>0</v>
      </c>
    </row>
    <row r="42" spans="2:12">
      <c r="B42" s="69"/>
      <c r="C42" s="69"/>
      <c r="D42" s="70"/>
      <c r="E42" s="70">
        <v>7231</v>
      </c>
      <c r="F42" s="32" t="s">
        <v>148</v>
      </c>
      <c r="G42" s="122">
        <v>0</v>
      </c>
      <c r="H42" s="122">
        <v>0</v>
      </c>
      <c r="I42" s="136">
        <v>0</v>
      </c>
      <c r="J42" s="71">
        <v>0</v>
      </c>
      <c r="K42" s="39">
        <v>0</v>
      </c>
    </row>
    <row r="43" spans="2:12">
      <c r="B43" s="72">
        <v>9</v>
      </c>
      <c r="C43" s="72"/>
      <c r="D43" s="72"/>
      <c r="E43" s="72"/>
      <c r="F43" s="65" t="s">
        <v>143</v>
      </c>
      <c r="G43" s="151">
        <f>G44</f>
        <v>17279.62</v>
      </c>
      <c r="H43" s="151">
        <f t="shared" ref="H43:I43" si="17">H44</f>
        <v>9318.34</v>
      </c>
      <c r="I43" s="151">
        <f t="shared" si="17"/>
        <v>0</v>
      </c>
      <c r="J43" s="39">
        <f>SUM(I43/G43*100)</f>
        <v>0</v>
      </c>
      <c r="K43" s="39">
        <f t="shared" si="0"/>
        <v>0</v>
      </c>
    </row>
    <row r="44" spans="2:12" ht="30.75" customHeight="1">
      <c r="B44" s="69"/>
      <c r="C44" s="69">
        <v>92</v>
      </c>
      <c r="D44" s="70"/>
      <c r="E44" s="70"/>
      <c r="F44" s="76" t="s">
        <v>210</v>
      </c>
      <c r="G44" s="122">
        <f>G45</f>
        <v>17279.62</v>
      </c>
      <c r="H44" s="122">
        <f t="shared" ref="H44:I44" si="18">H45</f>
        <v>9318.34</v>
      </c>
      <c r="I44" s="122">
        <f t="shared" si="18"/>
        <v>0</v>
      </c>
      <c r="J44" s="71">
        <f>SUM(I44/G44*100)</f>
        <v>0</v>
      </c>
      <c r="K44" s="39">
        <f t="shared" si="0"/>
        <v>0</v>
      </c>
    </row>
    <row r="45" spans="2:12">
      <c r="B45" s="69"/>
      <c r="C45" s="69"/>
      <c r="D45" s="69">
        <v>922</v>
      </c>
      <c r="E45" s="69"/>
      <c r="F45" s="32" t="s">
        <v>214</v>
      </c>
      <c r="G45" s="122">
        <f>G46</f>
        <v>17279.62</v>
      </c>
      <c r="H45" s="122">
        <f t="shared" ref="H45:I45" si="19">H46</f>
        <v>9318.34</v>
      </c>
      <c r="I45" s="122">
        <f t="shared" si="19"/>
        <v>0</v>
      </c>
      <c r="J45" s="71">
        <f>SUM(I45/G45*100)</f>
        <v>0</v>
      </c>
      <c r="K45" s="39">
        <f t="shared" si="0"/>
        <v>0</v>
      </c>
    </row>
    <row r="46" spans="2:12">
      <c r="B46" s="69"/>
      <c r="C46" s="69"/>
      <c r="D46" s="69"/>
      <c r="E46" s="69">
        <v>9221</v>
      </c>
      <c r="F46" s="32" t="s">
        <v>215</v>
      </c>
      <c r="G46" s="122">
        <v>17279.62</v>
      </c>
      <c r="H46" s="122">
        <v>9318.34</v>
      </c>
      <c r="I46" s="136">
        <v>0</v>
      </c>
      <c r="J46" s="71">
        <f>SUM(I46/G46*100)</f>
        <v>0</v>
      </c>
      <c r="K46" s="39">
        <f t="shared" si="0"/>
        <v>0</v>
      </c>
    </row>
    <row r="47" spans="2:12">
      <c r="B47" s="77"/>
      <c r="C47" s="77"/>
      <c r="D47" s="77"/>
      <c r="E47" s="77"/>
      <c r="F47" s="77"/>
      <c r="G47" s="146"/>
      <c r="H47" s="146"/>
      <c r="I47" s="146"/>
      <c r="J47" s="77"/>
      <c r="K47" s="77"/>
    </row>
    <row r="48" spans="2:12" ht="18">
      <c r="B48" s="78"/>
      <c r="C48" s="78"/>
      <c r="D48" s="78"/>
      <c r="E48" s="78"/>
      <c r="F48" s="78"/>
      <c r="G48" s="152"/>
      <c r="H48" s="152"/>
      <c r="I48" s="153"/>
      <c r="J48" s="79"/>
      <c r="K48" s="79"/>
    </row>
    <row r="49" spans="2:11" ht="36.75" customHeight="1">
      <c r="B49" s="243" t="s">
        <v>7</v>
      </c>
      <c r="C49" s="244"/>
      <c r="D49" s="244"/>
      <c r="E49" s="244"/>
      <c r="F49" s="245"/>
      <c r="G49" s="140" t="s">
        <v>211</v>
      </c>
      <c r="H49" s="140" t="s">
        <v>204</v>
      </c>
      <c r="I49" s="140" t="s">
        <v>209</v>
      </c>
      <c r="J49" s="80" t="s">
        <v>19</v>
      </c>
      <c r="K49" s="80" t="s">
        <v>39</v>
      </c>
    </row>
    <row r="50" spans="2:11">
      <c r="B50" s="237">
        <v>1</v>
      </c>
      <c r="C50" s="238"/>
      <c r="D50" s="238"/>
      <c r="E50" s="238"/>
      <c r="F50" s="239"/>
      <c r="G50" s="141">
        <v>2</v>
      </c>
      <c r="H50" s="141">
        <v>3</v>
      </c>
      <c r="I50" s="141">
        <v>4</v>
      </c>
      <c r="J50" s="81" t="s">
        <v>226</v>
      </c>
      <c r="K50" s="126" t="s">
        <v>227</v>
      </c>
    </row>
    <row r="51" spans="2:11">
      <c r="B51" s="65"/>
      <c r="C51" s="65"/>
      <c r="D51" s="65"/>
      <c r="E51" s="65"/>
      <c r="F51" s="66" t="s">
        <v>38</v>
      </c>
      <c r="G51" s="148">
        <f>SUM(G52+G105)</f>
        <v>1100373.9099999997</v>
      </c>
      <c r="H51" s="148">
        <f>SUM(H52+H105+H122)</f>
        <v>2404078.4299999997</v>
      </c>
      <c r="I51" s="148">
        <f>SUM(I52+I105+I122)</f>
        <v>1021743.0699999998</v>
      </c>
      <c r="J51" s="125">
        <f t="shared" ref="J51:J60" si="20">SUM(I51/G51*100)</f>
        <v>92.854170815445826</v>
      </c>
      <c r="K51" s="39">
        <f>SUM(I51/H51*100)</f>
        <v>42.50040503046317</v>
      </c>
    </row>
    <row r="52" spans="2:11" s="99" customFormat="1">
      <c r="B52" s="65">
        <v>3</v>
      </c>
      <c r="C52" s="65"/>
      <c r="D52" s="65"/>
      <c r="E52" s="65"/>
      <c r="F52" s="65" t="s">
        <v>4</v>
      </c>
      <c r="G52" s="102">
        <f>SUM(G53+G62+G93+G99+G102)</f>
        <v>1085843.2199999997</v>
      </c>
      <c r="H52" s="102">
        <f>SUM(H53+H62+H93+H99+H102)</f>
        <v>2213688.7799999998</v>
      </c>
      <c r="I52" s="102">
        <f>SUM(I53+I62+I93+I99+I102)</f>
        <v>1005972.8999999998</v>
      </c>
      <c r="J52" s="125">
        <f t="shared" si="20"/>
        <v>92.644396674503355</v>
      </c>
      <c r="K52" s="39">
        <f t="shared" ref="K52:K115" si="21">SUM(I52/H52*100)</f>
        <v>45.443284940893989</v>
      </c>
    </row>
    <row r="53" spans="2:11">
      <c r="B53" s="65"/>
      <c r="C53" s="76">
        <v>31</v>
      </c>
      <c r="D53" s="76"/>
      <c r="E53" s="76"/>
      <c r="F53" s="76" t="s">
        <v>5</v>
      </c>
      <c r="G53" s="122">
        <f>SUM(G54+G58+G59)</f>
        <v>930850.67999999993</v>
      </c>
      <c r="H53" s="122">
        <f>SUM(H54+H58+H59)</f>
        <v>1919212</v>
      </c>
      <c r="I53" s="122">
        <f t="shared" ref="I53" si="22">SUM(I54+I58+I59)</f>
        <v>871956.36999999988</v>
      </c>
      <c r="J53" s="125">
        <f t="shared" si="20"/>
        <v>93.673065802562434</v>
      </c>
      <c r="K53" s="39">
        <f t="shared" si="21"/>
        <v>45.433040747973642</v>
      </c>
    </row>
    <row r="54" spans="2:11" s="99" customFormat="1">
      <c r="B54" s="72"/>
      <c r="C54" s="72"/>
      <c r="D54" s="72">
        <v>311</v>
      </c>
      <c r="E54" s="72"/>
      <c r="F54" s="72" t="s">
        <v>27</v>
      </c>
      <c r="G54" s="102">
        <f>SUM(G55:G57)</f>
        <v>770140.28999999992</v>
      </c>
      <c r="H54" s="102">
        <f>SUM(H55:H57)</f>
        <v>1609200</v>
      </c>
      <c r="I54" s="102">
        <f t="shared" ref="I54" si="23">SUM(I55:I57)</f>
        <v>719903.22</v>
      </c>
      <c r="J54" s="125">
        <f t="shared" si="20"/>
        <v>93.476893670892096</v>
      </c>
      <c r="K54" s="39">
        <f t="shared" si="21"/>
        <v>44.736715137956743</v>
      </c>
    </row>
    <row r="55" spans="2:11">
      <c r="B55" s="69"/>
      <c r="C55" s="69"/>
      <c r="D55" s="69"/>
      <c r="E55" s="69">
        <v>3111</v>
      </c>
      <c r="F55" s="69" t="s">
        <v>28</v>
      </c>
      <c r="G55" s="122">
        <v>750701.26</v>
      </c>
      <c r="H55" s="122">
        <v>1575200</v>
      </c>
      <c r="I55" s="136">
        <v>697259.32</v>
      </c>
      <c r="J55" s="125">
        <f t="shared" si="20"/>
        <v>92.881064299798823</v>
      </c>
      <c r="K55" s="39">
        <f t="shared" si="21"/>
        <v>44.264812087353981</v>
      </c>
    </row>
    <row r="56" spans="2:11">
      <c r="B56" s="69"/>
      <c r="C56" s="69"/>
      <c r="D56" s="69"/>
      <c r="E56" s="69">
        <v>3113</v>
      </c>
      <c r="F56" s="69" t="s">
        <v>75</v>
      </c>
      <c r="G56" s="122">
        <v>15030.84</v>
      </c>
      <c r="H56" s="122">
        <v>26000</v>
      </c>
      <c r="I56" s="136">
        <v>17667.169999999998</v>
      </c>
      <c r="J56" s="125">
        <f t="shared" si="20"/>
        <v>117.53947217853424</v>
      </c>
      <c r="K56" s="39">
        <f t="shared" si="21"/>
        <v>67.950653846153841</v>
      </c>
    </row>
    <row r="57" spans="2:11">
      <c r="B57" s="69"/>
      <c r="C57" s="69"/>
      <c r="D57" s="69"/>
      <c r="E57" s="69">
        <v>3114</v>
      </c>
      <c r="F57" s="69" t="s">
        <v>76</v>
      </c>
      <c r="G57" s="122">
        <v>4408.1899999999996</v>
      </c>
      <c r="H57" s="122">
        <v>8000</v>
      </c>
      <c r="I57" s="136">
        <v>4976.7299999999996</v>
      </c>
      <c r="J57" s="125">
        <f t="shared" si="20"/>
        <v>112.8973569651036</v>
      </c>
      <c r="K57" s="39">
        <f t="shared" si="21"/>
        <v>62.209125</v>
      </c>
    </row>
    <row r="58" spans="2:11" s="99" customFormat="1">
      <c r="B58" s="72"/>
      <c r="C58" s="72"/>
      <c r="D58" s="72">
        <v>312</v>
      </c>
      <c r="E58" s="72"/>
      <c r="F58" s="72" t="s">
        <v>77</v>
      </c>
      <c r="G58" s="102">
        <v>33852.29</v>
      </c>
      <c r="H58" s="102">
        <v>70412</v>
      </c>
      <c r="I58" s="144">
        <v>34599.589999999997</v>
      </c>
      <c r="J58" s="125">
        <f t="shared" si="20"/>
        <v>102.20753160273645</v>
      </c>
      <c r="K58" s="39">
        <f t="shared" si="21"/>
        <v>49.138768959836391</v>
      </c>
    </row>
    <row r="59" spans="2:11" s="103" customFormat="1">
      <c r="B59" s="100"/>
      <c r="C59" s="100"/>
      <c r="D59" s="101">
        <v>313</v>
      </c>
      <c r="E59" s="101"/>
      <c r="F59" s="100" t="s">
        <v>78</v>
      </c>
      <c r="G59" s="102">
        <f>G60+G61</f>
        <v>126858.1</v>
      </c>
      <c r="H59" s="102">
        <f t="shared" ref="H59" si="24">H60+H61</f>
        <v>239600</v>
      </c>
      <c r="I59" s="102">
        <f t="shared" ref="I59" si="25">I60+I61</f>
        <v>117453.56</v>
      </c>
      <c r="J59" s="191">
        <f t="shared" si="20"/>
        <v>92.586567195945705</v>
      </c>
      <c r="K59" s="39">
        <f t="shared" si="21"/>
        <v>49.020684474123541</v>
      </c>
    </row>
    <row r="60" spans="2:11">
      <c r="B60" s="69"/>
      <c r="C60" s="69"/>
      <c r="D60" s="70"/>
      <c r="E60" s="70">
        <v>3132</v>
      </c>
      <c r="F60" s="69" t="s">
        <v>79</v>
      </c>
      <c r="G60" s="122">
        <v>126858.1</v>
      </c>
      <c r="H60" s="122">
        <v>239600</v>
      </c>
      <c r="I60" s="136">
        <v>117453.56</v>
      </c>
      <c r="J60" s="125">
        <f t="shared" si="20"/>
        <v>92.586567195945705</v>
      </c>
      <c r="K60" s="39">
        <f t="shared" si="21"/>
        <v>49.020684474123541</v>
      </c>
    </row>
    <row r="61" spans="2:11">
      <c r="B61" s="69"/>
      <c r="C61" s="69"/>
      <c r="D61" s="70"/>
      <c r="E61" s="70">
        <v>3133</v>
      </c>
      <c r="F61" s="69" t="s">
        <v>129</v>
      </c>
      <c r="G61" s="122">
        <v>0</v>
      </c>
      <c r="H61" s="122">
        <v>0</v>
      </c>
      <c r="I61" s="136">
        <v>0</v>
      </c>
      <c r="J61" s="125">
        <v>0</v>
      </c>
      <c r="K61" s="39">
        <v>0</v>
      </c>
    </row>
    <row r="62" spans="2:11">
      <c r="B62" s="69"/>
      <c r="C62" s="69">
        <v>32</v>
      </c>
      <c r="D62" s="70"/>
      <c r="E62" s="70"/>
      <c r="F62" s="69" t="s">
        <v>11</v>
      </c>
      <c r="G62" s="122">
        <f>SUM(G63+G68+G75+G85+G86)</f>
        <v>91424.760000000009</v>
      </c>
      <c r="H62" s="122">
        <f>SUM(H63+H68+H75+H85+H86)</f>
        <v>151425.19</v>
      </c>
      <c r="I62" s="122">
        <f>SUM(I63+I68+I75+I85+I86)</f>
        <v>78662.98</v>
      </c>
      <c r="J62" s="125">
        <f>SUM(I62/G62*100)</f>
        <v>86.041221218409518</v>
      </c>
      <c r="K62" s="39">
        <f t="shared" si="21"/>
        <v>51.948410961214577</v>
      </c>
    </row>
    <row r="63" spans="2:11" s="99" customFormat="1">
      <c r="B63" s="72"/>
      <c r="C63" s="72"/>
      <c r="D63" s="72">
        <v>321</v>
      </c>
      <c r="E63" s="72"/>
      <c r="F63" s="72" t="s">
        <v>29</v>
      </c>
      <c r="G63" s="102">
        <f>SUM(G64:G67)</f>
        <v>18313.580000000002</v>
      </c>
      <c r="H63" s="102">
        <f>SUM(H64:H67)</f>
        <v>34804.6</v>
      </c>
      <c r="I63" s="102">
        <f t="shared" ref="I63" si="26">SUM(I64:I67)</f>
        <v>17844.410000000003</v>
      </c>
      <c r="J63" s="125">
        <f>SUM(I63/G63*100)</f>
        <v>97.438130611273181</v>
      </c>
      <c r="K63" s="39">
        <f t="shared" si="21"/>
        <v>51.270263126138516</v>
      </c>
    </row>
    <row r="64" spans="2:11">
      <c r="B64" s="69"/>
      <c r="C64" s="72"/>
      <c r="D64" s="69"/>
      <c r="E64" s="69">
        <v>3211</v>
      </c>
      <c r="F64" s="82" t="s">
        <v>30</v>
      </c>
      <c r="G64" s="122">
        <v>4590.09</v>
      </c>
      <c r="H64" s="122">
        <v>10551.6</v>
      </c>
      <c r="I64" s="136">
        <v>6202.89</v>
      </c>
      <c r="J64" s="125">
        <f>SUM(I64/G64*100)</f>
        <v>135.13656594968725</v>
      </c>
      <c r="K64" s="39">
        <f t="shared" si="21"/>
        <v>58.786250426475604</v>
      </c>
    </row>
    <row r="65" spans="2:11">
      <c r="B65" s="69"/>
      <c r="C65" s="72"/>
      <c r="D65" s="69"/>
      <c r="E65" s="69">
        <v>3212</v>
      </c>
      <c r="F65" s="82" t="s">
        <v>80</v>
      </c>
      <c r="G65" s="122">
        <v>13314.86</v>
      </c>
      <c r="H65" s="122">
        <v>23450</v>
      </c>
      <c r="I65" s="136">
        <v>11388.87</v>
      </c>
      <c r="J65" s="125">
        <f>SUM(I65/G65*100)</f>
        <v>85.535033789315094</v>
      </c>
      <c r="K65" s="39">
        <f t="shared" si="21"/>
        <v>48.566609808102349</v>
      </c>
    </row>
    <row r="66" spans="2:11">
      <c r="B66" s="69"/>
      <c r="C66" s="72"/>
      <c r="D66" s="69"/>
      <c r="E66" s="69">
        <v>3213</v>
      </c>
      <c r="F66" s="82" t="s">
        <v>81</v>
      </c>
      <c r="G66" s="122">
        <v>408.63</v>
      </c>
      <c r="H66" s="122">
        <v>803</v>
      </c>
      <c r="I66" s="136">
        <v>252.65</v>
      </c>
      <c r="J66" s="125">
        <f>SUM(I66/G66*100)</f>
        <v>61.828549054156582</v>
      </c>
      <c r="K66" s="39">
        <f t="shared" si="21"/>
        <v>31.463262764632628</v>
      </c>
    </row>
    <row r="67" spans="2:11">
      <c r="B67" s="69"/>
      <c r="C67" s="72"/>
      <c r="D67" s="69"/>
      <c r="E67" s="69">
        <v>3214</v>
      </c>
      <c r="F67" s="82" t="s">
        <v>82</v>
      </c>
      <c r="G67" s="122">
        <v>0</v>
      </c>
      <c r="H67" s="122">
        <v>0</v>
      </c>
      <c r="I67" s="136">
        <v>0</v>
      </c>
      <c r="J67" s="125">
        <v>0</v>
      </c>
      <c r="K67" s="39">
        <v>0</v>
      </c>
    </row>
    <row r="68" spans="2:11" s="99" customFormat="1">
      <c r="B68" s="72"/>
      <c r="C68" s="72"/>
      <c r="D68" s="72">
        <v>322</v>
      </c>
      <c r="E68" s="72"/>
      <c r="F68" s="104" t="s">
        <v>88</v>
      </c>
      <c r="G68" s="102">
        <f>SUM(G69:G74)</f>
        <v>36165.72</v>
      </c>
      <c r="H68" s="102">
        <f>SUM(H69:H74)</f>
        <v>56862.5</v>
      </c>
      <c r="I68" s="102">
        <f t="shared" ref="I68" si="27">SUM(I69:I74)</f>
        <v>27728.12</v>
      </c>
      <c r="J68" s="125">
        <f t="shared" ref="J68:J84" si="28">SUM(I68/G68*100)</f>
        <v>76.669619739355383</v>
      </c>
      <c r="K68" s="39">
        <f t="shared" si="21"/>
        <v>48.763455704550452</v>
      </c>
    </row>
    <row r="69" spans="2:11" ht="14.25" customHeight="1">
      <c r="B69" s="69"/>
      <c r="C69" s="72"/>
      <c r="D69" s="69"/>
      <c r="E69" s="69">
        <v>3221</v>
      </c>
      <c r="F69" s="82" t="s">
        <v>83</v>
      </c>
      <c r="G69" s="122">
        <v>8475.86</v>
      </c>
      <c r="H69" s="122">
        <v>12863</v>
      </c>
      <c r="I69" s="136">
        <v>4665.1899999999996</v>
      </c>
      <c r="J69" s="125">
        <f t="shared" si="28"/>
        <v>55.040904403800909</v>
      </c>
      <c r="K69" s="39">
        <f t="shared" si="21"/>
        <v>36.268288890616496</v>
      </c>
    </row>
    <row r="70" spans="2:11">
      <c r="B70" s="69"/>
      <c r="C70" s="72"/>
      <c r="D70" s="69"/>
      <c r="E70" s="69">
        <v>3222</v>
      </c>
      <c r="F70" s="82" t="s">
        <v>84</v>
      </c>
      <c r="G70" s="122">
        <v>3229.35</v>
      </c>
      <c r="H70" s="122">
        <v>5641</v>
      </c>
      <c r="I70" s="136">
        <v>3462.89</v>
      </c>
      <c r="J70" s="125">
        <f t="shared" si="28"/>
        <v>107.23179587223434</v>
      </c>
      <c r="K70" s="39">
        <f t="shared" si="21"/>
        <v>61.387874490338589</v>
      </c>
    </row>
    <row r="71" spans="2:11">
      <c r="B71" s="69"/>
      <c r="C71" s="72"/>
      <c r="D71" s="69"/>
      <c r="E71" s="69">
        <v>3223</v>
      </c>
      <c r="F71" s="82" t="s">
        <v>85</v>
      </c>
      <c r="G71" s="122">
        <v>21451.65</v>
      </c>
      <c r="H71" s="122">
        <v>25568</v>
      </c>
      <c r="I71" s="136">
        <v>17606.060000000001</v>
      </c>
      <c r="J71" s="125">
        <f t="shared" si="28"/>
        <v>82.073220474881879</v>
      </c>
      <c r="K71" s="39">
        <f t="shared" si="21"/>
        <v>68.859746558197756</v>
      </c>
    </row>
    <row r="72" spans="2:11">
      <c r="B72" s="69"/>
      <c r="C72" s="72"/>
      <c r="D72" s="69"/>
      <c r="E72" s="69">
        <v>3224</v>
      </c>
      <c r="F72" s="82" t="s">
        <v>86</v>
      </c>
      <c r="G72" s="122">
        <v>1806.23</v>
      </c>
      <c r="H72" s="122">
        <v>4800</v>
      </c>
      <c r="I72" s="136">
        <v>1326.75</v>
      </c>
      <c r="J72" s="125">
        <f t="shared" si="28"/>
        <v>73.454100529832857</v>
      </c>
      <c r="K72" s="39">
        <f t="shared" si="21"/>
        <v>27.640625000000004</v>
      </c>
    </row>
    <row r="73" spans="2:11">
      <c r="B73" s="69"/>
      <c r="C73" s="72"/>
      <c r="D73" s="70"/>
      <c r="E73" s="70">
        <v>3225</v>
      </c>
      <c r="F73" s="70" t="s">
        <v>87</v>
      </c>
      <c r="G73" s="122">
        <v>904.63</v>
      </c>
      <c r="H73" s="122">
        <v>7620.5</v>
      </c>
      <c r="I73" s="136">
        <v>490</v>
      </c>
      <c r="J73" s="125">
        <f t="shared" si="28"/>
        <v>54.165791539082278</v>
      </c>
      <c r="K73" s="39">
        <f t="shared" si="21"/>
        <v>6.4300242766222686</v>
      </c>
    </row>
    <row r="74" spans="2:11">
      <c r="B74" s="69"/>
      <c r="C74" s="69"/>
      <c r="D74" s="70"/>
      <c r="E74" s="70">
        <v>3227</v>
      </c>
      <c r="F74" s="70" t="s">
        <v>89</v>
      </c>
      <c r="G74" s="122">
        <v>298</v>
      </c>
      <c r="H74" s="122">
        <v>370</v>
      </c>
      <c r="I74" s="136">
        <v>177.23</v>
      </c>
      <c r="J74" s="125">
        <f t="shared" si="28"/>
        <v>59.473154362416103</v>
      </c>
      <c r="K74" s="39">
        <f t="shared" si="21"/>
        <v>47.9</v>
      </c>
    </row>
    <row r="75" spans="2:11" s="99" customFormat="1">
      <c r="B75" s="72"/>
      <c r="C75" s="72"/>
      <c r="D75" s="74">
        <v>323</v>
      </c>
      <c r="E75" s="74"/>
      <c r="F75" s="74" t="s">
        <v>118</v>
      </c>
      <c r="G75" s="102">
        <f>SUM(G76:G84)</f>
        <v>27091.97</v>
      </c>
      <c r="H75" s="102">
        <f>SUM(H76:H84)</f>
        <v>50092.820000000007</v>
      </c>
      <c r="I75" s="102">
        <f>SUM(I76:I84)</f>
        <v>29822.149999999998</v>
      </c>
      <c r="J75" s="125">
        <f t="shared" si="28"/>
        <v>110.07745099378154</v>
      </c>
      <c r="K75" s="39">
        <f t="shared" si="21"/>
        <v>59.533781488045577</v>
      </c>
    </row>
    <row r="76" spans="2:11">
      <c r="B76" s="69"/>
      <c r="C76" s="69"/>
      <c r="D76" s="70"/>
      <c r="E76" s="70">
        <v>3231</v>
      </c>
      <c r="F76" s="70" t="s">
        <v>90</v>
      </c>
      <c r="G76" s="122">
        <v>13073.77</v>
      </c>
      <c r="H76" s="122">
        <v>20078.400000000001</v>
      </c>
      <c r="I76" s="136">
        <v>12527.31</v>
      </c>
      <c r="J76" s="125">
        <f t="shared" si="28"/>
        <v>95.820180407028715</v>
      </c>
      <c r="K76" s="39">
        <f t="shared" si="21"/>
        <v>62.391973464021035</v>
      </c>
    </row>
    <row r="77" spans="2:11">
      <c r="B77" s="69"/>
      <c r="C77" s="69"/>
      <c r="D77" s="70"/>
      <c r="E77" s="70">
        <v>3232</v>
      </c>
      <c r="F77" s="70" t="s">
        <v>91</v>
      </c>
      <c r="G77" s="122">
        <v>1148.6099999999999</v>
      </c>
      <c r="H77" s="122">
        <v>7315</v>
      </c>
      <c r="I77" s="136">
        <v>3418.22</v>
      </c>
      <c r="J77" s="125">
        <f t="shared" si="28"/>
        <v>297.59622500239419</v>
      </c>
      <c r="K77" s="39">
        <f t="shared" si="21"/>
        <v>46.72891319207109</v>
      </c>
    </row>
    <row r="78" spans="2:11">
      <c r="B78" s="69"/>
      <c r="C78" s="69"/>
      <c r="D78" s="70"/>
      <c r="E78" s="70">
        <v>3233</v>
      </c>
      <c r="F78" s="70" t="s">
        <v>92</v>
      </c>
      <c r="G78" s="122">
        <v>78</v>
      </c>
      <c r="H78" s="122">
        <v>83.2</v>
      </c>
      <c r="I78" s="136">
        <v>83.2</v>
      </c>
      <c r="J78" s="125">
        <f t="shared" si="28"/>
        <v>106.66666666666667</v>
      </c>
      <c r="K78" s="39">
        <f t="shared" si="21"/>
        <v>100</v>
      </c>
    </row>
    <row r="79" spans="2:11">
      <c r="B79" s="69"/>
      <c r="C79" s="69"/>
      <c r="D79" s="70"/>
      <c r="E79" s="70">
        <v>3234</v>
      </c>
      <c r="F79" s="70" t="s">
        <v>93</v>
      </c>
      <c r="G79" s="122">
        <v>6519.86</v>
      </c>
      <c r="H79" s="122">
        <v>11003.64</v>
      </c>
      <c r="I79" s="136">
        <v>6719.3</v>
      </c>
      <c r="J79" s="125">
        <f t="shared" si="28"/>
        <v>103.05896138874149</v>
      </c>
      <c r="K79" s="39">
        <f t="shared" si="21"/>
        <v>61.064338709736056</v>
      </c>
    </row>
    <row r="80" spans="2:11">
      <c r="B80" s="69"/>
      <c r="C80" s="69"/>
      <c r="D80" s="70"/>
      <c r="E80" s="70">
        <v>3235</v>
      </c>
      <c r="F80" s="70" t="s">
        <v>94</v>
      </c>
      <c r="G80" s="122">
        <v>49.8</v>
      </c>
      <c r="H80" s="122">
        <v>125</v>
      </c>
      <c r="I80" s="136">
        <v>73.2</v>
      </c>
      <c r="J80" s="125">
        <f t="shared" si="28"/>
        <v>146.98795180722891</v>
      </c>
      <c r="K80" s="39">
        <f t="shared" si="21"/>
        <v>58.56</v>
      </c>
    </row>
    <row r="81" spans="2:11">
      <c r="B81" s="69"/>
      <c r="C81" s="69"/>
      <c r="D81" s="70"/>
      <c r="E81" s="70">
        <v>3236</v>
      </c>
      <c r="F81" s="70" t="s">
        <v>95</v>
      </c>
      <c r="G81" s="122">
        <v>3120.65</v>
      </c>
      <c r="H81" s="122">
        <v>3220</v>
      </c>
      <c r="I81" s="136">
        <v>3186.3</v>
      </c>
      <c r="J81" s="125">
        <f t="shared" si="28"/>
        <v>102.10372838991877</v>
      </c>
      <c r="K81" s="39">
        <f t="shared" si="21"/>
        <v>98.953416149068332</v>
      </c>
    </row>
    <row r="82" spans="2:11">
      <c r="B82" s="69"/>
      <c r="C82" s="69"/>
      <c r="D82" s="70"/>
      <c r="E82" s="70">
        <v>3237</v>
      </c>
      <c r="F82" s="70" t="s">
        <v>96</v>
      </c>
      <c r="G82" s="122">
        <v>1383.17</v>
      </c>
      <c r="H82" s="122">
        <v>3115</v>
      </c>
      <c r="I82" s="136">
        <v>1346.46</v>
      </c>
      <c r="J82" s="125">
        <f t="shared" si="28"/>
        <v>97.345951690681545</v>
      </c>
      <c r="K82" s="39">
        <f t="shared" si="21"/>
        <v>43.225040128410917</v>
      </c>
    </row>
    <row r="83" spans="2:11">
      <c r="B83" s="69"/>
      <c r="C83" s="69"/>
      <c r="D83" s="70"/>
      <c r="E83" s="70">
        <v>3238</v>
      </c>
      <c r="F83" s="70" t="s">
        <v>97</v>
      </c>
      <c r="G83" s="122">
        <v>1140.1600000000001</v>
      </c>
      <c r="H83" s="122">
        <v>1817.58</v>
      </c>
      <c r="I83" s="136">
        <v>915.16</v>
      </c>
      <c r="J83" s="125">
        <f t="shared" si="28"/>
        <v>80.265927589110291</v>
      </c>
      <c r="K83" s="39">
        <f t="shared" si="21"/>
        <v>50.350466004247409</v>
      </c>
    </row>
    <row r="84" spans="2:11">
      <c r="B84" s="69"/>
      <c r="C84" s="69"/>
      <c r="D84" s="70"/>
      <c r="E84" s="70">
        <v>3239</v>
      </c>
      <c r="F84" s="70" t="s">
        <v>98</v>
      </c>
      <c r="G84" s="122">
        <v>577.95000000000005</v>
      </c>
      <c r="H84" s="122">
        <v>3335</v>
      </c>
      <c r="I84" s="136">
        <v>1553</v>
      </c>
      <c r="J84" s="125">
        <f t="shared" si="28"/>
        <v>268.70836577558612</v>
      </c>
      <c r="K84" s="39">
        <f t="shared" si="21"/>
        <v>46.566716641679164</v>
      </c>
    </row>
    <row r="85" spans="2:11">
      <c r="B85" s="69"/>
      <c r="C85" s="69"/>
      <c r="D85" s="74">
        <v>324</v>
      </c>
      <c r="E85" s="74"/>
      <c r="F85" s="74" t="s">
        <v>120</v>
      </c>
      <c r="G85" s="102">
        <v>0</v>
      </c>
      <c r="H85" s="102">
        <v>500</v>
      </c>
      <c r="I85" s="136">
        <v>0</v>
      </c>
      <c r="J85" s="125">
        <v>0</v>
      </c>
      <c r="K85" s="39">
        <f t="shared" si="21"/>
        <v>0</v>
      </c>
    </row>
    <row r="86" spans="2:11" s="99" customFormat="1">
      <c r="B86" s="72"/>
      <c r="C86" s="72"/>
      <c r="D86" s="74">
        <v>329</v>
      </c>
      <c r="E86" s="74"/>
      <c r="F86" s="74" t="s">
        <v>102</v>
      </c>
      <c r="G86" s="102">
        <f>SUM(G87:G92)</f>
        <v>9853.49</v>
      </c>
      <c r="H86" s="102">
        <f>SUM(H87:H92)</f>
        <v>9165.27</v>
      </c>
      <c r="I86" s="102">
        <f>SUM(I87:I92)</f>
        <v>3268.2999999999997</v>
      </c>
      <c r="J86" s="125">
        <f>SUM(I86/G86*100)</f>
        <v>33.168958409659929</v>
      </c>
      <c r="K86" s="39">
        <f t="shared" si="21"/>
        <v>35.659615046801676</v>
      </c>
    </row>
    <row r="87" spans="2:11">
      <c r="B87" s="69"/>
      <c r="C87" s="69"/>
      <c r="D87" s="70"/>
      <c r="E87" s="70">
        <v>3292</v>
      </c>
      <c r="F87" s="70" t="s">
        <v>99</v>
      </c>
      <c r="G87" s="122">
        <v>0</v>
      </c>
      <c r="H87" s="122">
        <v>519.49</v>
      </c>
      <c r="I87" s="136">
        <v>519.49</v>
      </c>
      <c r="J87" s="125">
        <v>0</v>
      </c>
      <c r="K87" s="39">
        <f t="shared" si="21"/>
        <v>100</v>
      </c>
    </row>
    <row r="88" spans="2:11">
      <c r="B88" s="69"/>
      <c r="C88" s="69"/>
      <c r="D88" s="70"/>
      <c r="E88" s="70">
        <v>3293</v>
      </c>
      <c r="F88" s="70" t="s">
        <v>100</v>
      </c>
      <c r="G88" s="122">
        <v>4579.0600000000004</v>
      </c>
      <c r="H88" s="122">
        <v>593.88</v>
      </c>
      <c r="I88" s="136">
        <v>0</v>
      </c>
      <c r="J88" s="125">
        <f>SUM(I88/G88*100)</f>
        <v>0</v>
      </c>
      <c r="K88" s="39">
        <f t="shared" si="21"/>
        <v>0</v>
      </c>
    </row>
    <row r="89" spans="2:11">
      <c r="B89" s="69"/>
      <c r="C89" s="69"/>
      <c r="D89" s="70"/>
      <c r="E89" s="70">
        <v>3294</v>
      </c>
      <c r="F89" s="70" t="s">
        <v>130</v>
      </c>
      <c r="G89" s="122">
        <v>165</v>
      </c>
      <c r="H89" s="122">
        <v>212.09</v>
      </c>
      <c r="I89" s="122">
        <v>140</v>
      </c>
      <c r="J89" s="125">
        <f>SUM(I89/G89*100)</f>
        <v>84.848484848484844</v>
      </c>
      <c r="K89" s="39">
        <f t="shared" si="21"/>
        <v>66.009712857749065</v>
      </c>
    </row>
    <row r="90" spans="2:11">
      <c r="B90" s="69"/>
      <c r="C90" s="69"/>
      <c r="D90" s="70"/>
      <c r="E90" s="70">
        <v>3295</v>
      </c>
      <c r="F90" s="70" t="s">
        <v>101</v>
      </c>
      <c r="G90" s="122">
        <v>1306</v>
      </c>
      <c r="H90" s="122">
        <v>4736</v>
      </c>
      <c r="I90" s="136">
        <v>2355</v>
      </c>
      <c r="J90" s="125">
        <f>SUM(I90/G90*100)</f>
        <v>180.32159264931087</v>
      </c>
      <c r="K90" s="39">
        <f t="shared" si="21"/>
        <v>49.725506756756758</v>
      </c>
    </row>
    <row r="91" spans="2:11">
      <c r="B91" s="69"/>
      <c r="C91" s="69"/>
      <c r="D91" s="70"/>
      <c r="E91" s="70">
        <v>3296</v>
      </c>
      <c r="F91" s="70" t="s">
        <v>131</v>
      </c>
      <c r="G91" s="122">
        <v>0</v>
      </c>
      <c r="H91" s="122">
        <v>0</v>
      </c>
      <c r="I91" s="136">
        <v>0</v>
      </c>
      <c r="J91" s="125">
        <v>0</v>
      </c>
      <c r="K91" s="39">
        <v>0</v>
      </c>
    </row>
    <row r="92" spans="2:11">
      <c r="B92" s="69"/>
      <c r="C92" s="69"/>
      <c r="D92" s="70"/>
      <c r="E92" s="70">
        <v>3299</v>
      </c>
      <c r="F92" s="70" t="s">
        <v>102</v>
      </c>
      <c r="G92" s="122">
        <v>3803.43</v>
      </c>
      <c r="H92" s="122">
        <v>3103.81</v>
      </c>
      <c r="I92" s="136">
        <v>253.81</v>
      </c>
      <c r="J92" s="125">
        <f>SUM(I92/G92*100)</f>
        <v>6.6731870969098956</v>
      </c>
      <c r="K92" s="39">
        <f t="shared" si="21"/>
        <v>8.1773691044232741</v>
      </c>
    </row>
    <row r="93" spans="2:11">
      <c r="B93" s="69"/>
      <c r="C93" s="69">
        <v>34</v>
      </c>
      <c r="D93" s="70"/>
      <c r="E93" s="70"/>
      <c r="F93" s="70" t="s">
        <v>106</v>
      </c>
      <c r="G93" s="122">
        <f>G94</f>
        <v>177.86</v>
      </c>
      <c r="H93" s="122">
        <f>H94</f>
        <v>9</v>
      </c>
      <c r="I93" s="122">
        <f t="shared" ref="I93" si="29">I94</f>
        <v>0</v>
      </c>
      <c r="J93" s="125">
        <f>SUM(I93/G93*100)</f>
        <v>0</v>
      </c>
      <c r="K93" s="39">
        <f t="shared" si="21"/>
        <v>0</v>
      </c>
    </row>
    <row r="94" spans="2:11" s="99" customFormat="1">
      <c r="B94" s="72"/>
      <c r="C94" s="72"/>
      <c r="D94" s="74">
        <v>343</v>
      </c>
      <c r="E94" s="74"/>
      <c r="F94" s="74" t="s">
        <v>103</v>
      </c>
      <c r="G94" s="102">
        <f>SUM(G95:G98)</f>
        <v>177.86</v>
      </c>
      <c r="H94" s="102">
        <f>SUM(H95:H98)</f>
        <v>9</v>
      </c>
      <c r="I94" s="102">
        <f t="shared" ref="I94" si="30">SUM(I95:I98)</f>
        <v>0</v>
      </c>
      <c r="J94" s="125">
        <f>SUM(I94/G94*100)</f>
        <v>0</v>
      </c>
      <c r="K94" s="39">
        <f t="shared" si="21"/>
        <v>0</v>
      </c>
    </row>
    <row r="95" spans="2:11">
      <c r="B95" s="69"/>
      <c r="C95" s="69"/>
      <c r="D95" s="70"/>
      <c r="E95" s="70">
        <v>3431</v>
      </c>
      <c r="F95" s="70" t="s">
        <v>105</v>
      </c>
      <c r="G95" s="122">
        <v>177.86</v>
      </c>
      <c r="H95" s="122">
        <v>0</v>
      </c>
      <c r="I95" s="136">
        <v>0</v>
      </c>
      <c r="J95" s="125">
        <f>SUM(I95/G95*100)</f>
        <v>0</v>
      </c>
      <c r="K95" s="39">
        <v>0</v>
      </c>
    </row>
    <row r="96" spans="2:11" ht="25.5">
      <c r="B96" s="69"/>
      <c r="C96" s="69"/>
      <c r="D96" s="70"/>
      <c r="E96" s="70">
        <v>3432</v>
      </c>
      <c r="F96" s="83" t="s">
        <v>104</v>
      </c>
      <c r="G96" s="122">
        <v>0</v>
      </c>
      <c r="H96" s="122">
        <v>0</v>
      </c>
      <c r="I96" s="136">
        <v>0</v>
      </c>
      <c r="J96" s="125">
        <v>0</v>
      </c>
      <c r="K96" s="39">
        <v>0</v>
      </c>
    </row>
    <row r="97" spans="2:11">
      <c r="B97" s="69"/>
      <c r="C97" s="69"/>
      <c r="D97" s="70"/>
      <c r="E97" s="70">
        <v>3433</v>
      </c>
      <c r="F97" s="83" t="s">
        <v>119</v>
      </c>
      <c r="G97" s="122">
        <v>0</v>
      </c>
      <c r="H97" s="122">
        <v>9</v>
      </c>
      <c r="I97" s="136">
        <v>0</v>
      </c>
      <c r="J97" s="125">
        <v>0</v>
      </c>
      <c r="K97" s="39">
        <f t="shared" si="21"/>
        <v>0</v>
      </c>
    </row>
    <row r="98" spans="2:11">
      <c r="B98" s="69"/>
      <c r="C98" s="69"/>
      <c r="D98" s="70"/>
      <c r="E98" s="70">
        <v>3434</v>
      </c>
      <c r="F98" s="70" t="s">
        <v>107</v>
      </c>
      <c r="G98" s="122">
        <v>0</v>
      </c>
      <c r="H98" s="122">
        <v>0</v>
      </c>
      <c r="I98" s="136">
        <v>0</v>
      </c>
      <c r="J98" s="125">
        <v>0</v>
      </c>
      <c r="K98" s="39">
        <v>0</v>
      </c>
    </row>
    <row r="99" spans="2:11" ht="25.5">
      <c r="B99" s="69"/>
      <c r="C99" s="69">
        <v>37</v>
      </c>
      <c r="D99" s="70"/>
      <c r="E99" s="70"/>
      <c r="F99" s="83" t="s">
        <v>108</v>
      </c>
      <c r="G99" s="122">
        <f>G100</f>
        <v>62439.02</v>
      </c>
      <c r="H99" s="122">
        <f>H100</f>
        <v>141089.78</v>
      </c>
      <c r="I99" s="122">
        <f t="shared" ref="I99" si="31">I100</f>
        <v>54462.32</v>
      </c>
      <c r="J99" s="125">
        <f t="shared" ref="J99:J105" si="32">SUM(I99/G99*100)</f>
        <v>87.224815507994848</v>
      </c>
      <c r="K99" s="39">
        <f t="shared" si="21"/>
        <v>38.601180042948542</v>
      </c>
    </row>
    <row r="100" spans="2:11" s="99" customFormat="1" ht="25.5">
      <c r="B100" s="72"/>
      <c r="C100" s="72"/>
      <c r="D100" s="74">
        <v>372</v>
      </c>
      <c r="E100" s="74"/>
      <c r="F100" s="105" t="s">
        <v>109</v>
      </c>
      <c r="G100" s="102">
        <f>G101</f>
        <v>62439.02</v>
      </c>
      <c r="H100" s="102">
        <f t="shared" ref="H100:I100" si="33">H101</f>
        <v>141089.78</v>
      </c>
      <c r="I100" s="102">
        <f t="shared" si="33"/>
        <v>54462.32</v>
      </c>
      <c r="J100" s="125">
        <f t="shared" si="32"/>
        <v>87.224815507994848</v>
      </c>
      <c r="K100" s="39">
        <f t="shared" si="21"/>
        <v>38.601180042948542</v>
      </c>
    </row>
    <row r="101" spans="2:11">
      <c r="B101" s="69"/>
      <c r="C101" s="69"/>
      <c r="D101" s="70"/>
      <c r="E101" s="70">
        <v>3722</v>
      </c>
      <c r="F101" s="83" t="s">
        <v>110</v>
      </c>
      <c r="G101" s="122">
        <v>62439.02</v>
      </c>
      <c r="H101" s="122">
        <v>141089.78</v>
      </c>
      <c r="I101" s="136">
        <v>54462.32</v>
      </c>
      <c r="J101" s="125">
        <f t="shared" si="32"/>
        <v>87.224815507994848</v>
      </c>
      <c r="K101" s="39">
        <f t="shared" si="21"/>
        <v>38.601180042948542</v>
      </c>
    </row>
    <row r="102" spans="2:11">
      <c r="B102" s="69"/>
      <c r="C102" s="69">
        <v>38</v>
      </c>
      <c r="D102" s="70"/>
      <c r="E102" s="70"/>
      <c r="F102" s="83" t="s">
        <v>111</v>
      </c>
      <c r="G102" s="122">
        <v>950.9</v>
      </c>
      <c r="H102" s="122">
        <f t="shared" ref="H102:I103" si="34">H103</f>
        <v>1952.81</v>
      </c>
      <c r="I102" s="122">
        <f>I103</f>
        <v>891.23</v>
      </c>
      <c r="J102" s="125">
        <f t="shared" si="32"/>
        <v>93.724892207382482</v>
      </c>
      <c r="K102" s="39">
        <f t="shared" si="21"/>
        <v>45.638336550918936</v>
      </c>
    </row>
    <row r="103" spans="2:11" s="99" customFormat="1">
      <c r="B103" s="72"/>
      <c r="C103" s="72"/>
      <c r="D103" s="74">
        <v>381</v>
      </c>
      <c r="E103" s="74"/>
      <c r="F103" s="105" t="s">
        <v>112</v>
      </c>
      <c r="G103" s="102">
        <f>G104</f>
        <v>950.9</v>
      </c>
      <c r="H103" s="102">
        <f>H104</f>
        <v>1952.81</v>
      </c>
      <c r="I103" s="102">
        <f t="shared" si="34"/>
        <v>891.23</v>
      </c>
      <c r="J103" s="125">
        <f t="shared" si="32"/>
        <v>93.724892207382482</v>
      </c>
      <c r="K103" s="39">
        <f t="shared" si="21"/>
        <v>45.638336550918936</v>
      </c>
    </row>
    <row r="104" spans="2:11">
      <c r="B104" s="69"/>
      <c r="C104" s="69"/>
      <c r="D104" s="70"/>
      <c r="E104" s="70">
        <v>3812</v>
      </c>
      <c r="F104" s="83" t="s">
        <v>113</v>
      </c>
      <c r="G104" s="122">
        <v>950.9</v>
      </c>
      <c r="H104" s="122">
        <v>1952.81</v>
      </c>
      <c r="I104" s="136">
        <v>891.23</v>
      </c>
      <c r="J104" s="125">
        <f t="shared" si="32"/>
        <v>93.724892207382482</v>
      </c>
      <c r="K104" s="39">
        <f t="shared" si="21"/>
        <v>45.638336550918936</v>
      </c>
    </row>
    <row r="105" spans="2:11">
      <c r="B105" s="84">
        <v>4</v>
      </c>
      <c r="C105" s="84"/>
      <c r="D105" s="84"/>
      <c r="E105" s="84"/>
      <c r="F105" s="85" t="s">
        <v>6</v>
      </c>
      <c r="G105" s="102">
        <f>SUM(G107+G110+G117+G119)</f>
        <v>14530.69</v>
      </c>
      <c r="H105" s="102">
        <f>SUM(H107+H110+H117+H119)</f>
        <v>33514.559999999998</v>
      </c>
      <c r="I105" s="102">
        <f t="shared" ref="I105" si="35">SUM(I107+I110+I117+I119)</f>
        <v>15770.17</v>
      </c>
      <c r="J105" s="125">
        <f t="shared" si="32"/>
        <v>108.53008356795169</v>
      </c>
      <c r="K105" s="39">
        <f t="shared" si="21"/>
        <v>47.054683098927754</v>
      </c>
    </row>
    <row r="106" spans="2:11" ht="18.75" customHeight="1">
      <c r="B106" s="84"/>
      <c r="C106" s="84">
        <v>41</v>
      </c>
      <c r="D106" s="84"/>
      <c r="E106" s="84"/>
      <c r="F106" s="86" t="s">
        <v>134</v>
      </c>
      <c r="G106" s="122">
        <f>G107</f>
        <v>0</v>
      </c>
      <c r="H106" s="122">
        <f>H107</f>
        <v>0</v>
      </c>
      <c r="I106" s="122">
        <f t="shared" ref="I106" si="36">I107</f>
        <v>0</v>
      </c>
      <c r="J106" s="125">
        <v>0</v>
      </c>
      <c r="K106" s="39">
        <v>0</v>
      </c>
    </row>
    <row r="107" spans="2:11">
      <c r="B107" s="84"/>
      <c r="C107" s="84"/>
      <c r="D107" s="87">
        <v>412</v>
      </c>
      <c r="E107" s="87"/>
      <c r="F107" s="86" t="s">
        <v>132</v>
      </c>
      <c r="G107" s="122">
        <f>SUM(G108:G109)</f>
        <v>0</v>
      </c>
      <c r="H107" s="122">
        <f t="shared" ref="H107:I107" si="37">SUM(H108:H109)</f>
        <v>0</v>
      </c>
      <c r="I107" s="122">
        <f t="shared" si="37"/>
        <v>0</v>
      </c>
      <c r="J107" s="125">
        <v>0</v>
      </c>
      <c r="K107" s="39">
        <v>0</v>
      </c>
    </row>
    <row r="108" spans="2:11">
      <c r="B108" s="84"/>
      <c r="C108" s="84"/>
      <c r="D108" s="87"/>
      <c r="E108" s="87">
        <v>4123</v>
      </c>
      <c r="F108" s="86" t="s">
        <v>133</v>
      </c>
      <c r="G108" s="122">
        <v>0</v>
      </c>
      <c r="H108" s="122">
        <v>0</v>
      </c>
      <c r="I108" s="122">
        <v>0</v>
      </c>
      <c r="J108" s="125">
        <v>0</v>
      </c>
      <c r="K108" s="39">
        <v>0</v>
      </c>
    </row>
    <row r="109" spans="2:11">
      <c r="B109" s="84"/>
      <c r="C109" s="84"/>
      <c r="D109" s="87"/>
      <c r="E109" s="87">
        <v>4126</v>
      </c>
      <c r="F109" s="86" t="s">
        <v>141</v>
      </c>
      <c r="G109" s="102">
        <v>0</v>
      </c>
      <c r="H109" s="102">
        <v>0</v>
      </c>
      <c r="I109" s="102">
        <v>0</v>
      </c>
      <c r="J109" s="125">
        <v>0</v>
      </c>
      <c r="K109" s="39">
        <v>0</v>
      </c>
    </row>
    <row r="110" spans="2:11">
      <c r="B110" s="76"/>
      <c r="C110" s="76"/>
      <c r="D110" s="69">
        <v>422</v>
      </c>
      <c r="E110" s="69"/>
      <c r="F110" s="69" t="s">
        <v>114</v>
      </c>
      <c r="G110" s="122">
        <f>SUM(G111:G116)</f>
        <v>14530.69</v>
      </c>
      <c r="H110" s="122">
        <f>SUM(H111:H116)</f>
        <v>25964.559999999998</v>
      </c>
      <c r="I110" s="122">
        <f t="shared" ref="I110" si="38">SUM(I111:I116)</f>
        <v>15737.2</v>
      </c>
      <c r="J110" s="125">
        <v>0</v>
      </c>
      <c r="K110" s="39">
        <f t="shared" si="21"/>
        <v>60.610308820946713</v>
      </c>
    </row>
    <row r="111" spans="2:11">
      <c r="B111" s="76"/>
      <c r="C111" s="76"/>
      <c r="D111" s="69"/>
      <c r="E111" s="69">
        <v>4221</v>
      </c>
      <c r="F111" s="69" t="s">
        <v>74</v>
      </c>
      <c r="G111" s="122">
        <v>0</v>
      </c>
      <c r="H111" s="122">
        <v>3764.56</v>
      </c>
      <c r="I111" s="136">
        <v>0</v>
      </c>
      <c r="J111" s="125">
        <v>0</v>
      </c>
      <c r="K111" s="39">
        <f t="shared" si="21"/>
        <v>0</v>
      </c>
    </row>
    <row r="112" spans="2:11" s="58" customFormat="1">
      <c r="B112" s="76"/>
      <c r="C112" s="76"/>
      <c r="D112" s="69"/>
      <c r="E112" s="69">
        <v>4222</v>
      </c>
      <c r="F112" s="69" t="s">
        <v>145</v>
      </c>
      <c r="G112" s="122">
        <v>3880.69</v>
      </c>
      <c r="H112" s="122">
        <v>2000</v>
      </c>
      <c r="I112" s="136">
        <v>0</v>
      </c>
      <c r="J112" s="125">
        <v>0</v>
      </c>
      <c r="K112" s="39">
        <f t="shared" si="21"/>
        <v>0</v>
      </c>
    </row>
    <row r="113" spans="2:11">
      <c r="B113" s="76"/>
      <c r="C113" s="76"/>
      <c r="D113" s="69"/>
      <c r="E113" s="69">
        <v>4223</v>
      </c>
      <c r="F113" s="69" t="s">
        <v>135</v>
      </c>
      <c r="G113" s="122">
        <v>0</v>
      </c>
      <c r="H113" s="122">
        <v>1000</v>
      </c>
      <c r="I113" s="136">
        <v>0</v>
      </c>
      <c r="J113" s="125">
        <v>0</v>
      </c>
      <c r="K113" s="39">
        <f t="shared" si="21"/>
        <v>0</v>
      </c>
    </row>
    <row r="114" spans="2:11">
      <c r="B114" s="76"/>
      <c r="C114" s="76"/>
      <c r="D114" s="69"/>
      <c r="E114" s="69">
        <v>4225</v>
      </c>
      <c r="F114" s="69" t="s">
        <v>136</v>
      </c>
      <c r="G114" s="122">
        <v>0</v>
      </c>
      <c r="H114" s="122">
        <v>0</v>
      </c>
      <c r="I114" s="136">
        <v>0</v>
      </c>
      <c r="J114" s="125">
        <v>0</v>
      </c>
      <c r="K114" s="39">
        <v>0</v>
      </c>
    </row>
    <row r="115" spans="2:11" s="58" customFormat="1">
      <c r="B115" s="76"/>
      <c r="C115" s="76"/>
      <c r="D115" s="69"/>
      <c r="E115" s="69">
        <v>4226</v>
      </c>
      <c r="F115" s="69" t="s">
        <v>212</v>
      </c>
      <c r="G115" s="122">
        <v>0</v>
      </c>
      <c r="H115" s="122">
        <v>4000</v>
      </c>
      <c r="I115" s="136">
        <v>1172.2</v>
      </c>
      <c r="J115" s="125">
        <v>0</v>
      </c>
      <c r="K115" s="39">
        <f t="shared" si="21"/>
        <v>29.305000000000003</v>
      </c>
    </row>
    <row r="116" spans="2:11">
      <c r="B116" s="76"/>
      <c r="C116" s="76"/>
      <c r="D116" s="69"/>
      <c r="E116" s="69">
        <v>4227</v>
      </c>
      <c r="F116" s="69" t="s">
        <v>115</v>
      </c>
      <c r="G116" s="122">
        <v>10650</v>
      </c>
      <c r="H116" s="122">
        <v>15200</v>
      </c>
      <c r="I116" s="136">
        <v>14565</v>
      </c>
      <c r="J116" s="125">
        <v>0</v>
      </c>
      <c r="K116" s="39">
        <f t="shared" ref="K116:K124" si="39">SUM(I116/H116*100)</f>
        <v>95.82236842105263</v>
      </c>
    </row>
    <row r="117" spans="2:11">
      <c r="B117" s="76"/>
      <c r="C117" s="76"/>
      <c r="D117" s="69">
        <v>424</v>
      </c>
      <c r="E117" s="69"/>
      <c r="F117" s="69" t="s">
        <v>116</v>
      </c>
      <c r="G117" s="122">
        <f>G118</f>
        <v>0</v>
      </c>
      <c r="H117" s="122">
        <f t="shared" ref="H117:I117" si="40">H118</f>
        <v>7250</v>
      </c>
      <c r="I117" s="122">
        <f t="shared" si="40"/>
        <v>32.97</v>
      </c>
      <c r="J117" s="125">
        <v>0</v>
      </c>
      <c r="K117" s="39">
        <f t="shared" si="39"/>
        <v>0.45475862068965511</v>
      </c>
    </row>
    <row r="118" spans="2:11">
      <c r="B118" s="76"/>
      <c r="C118" s="76"/>
      <c r="D118" s="69"/>
      <c r="E118" s="69">
        <v>4241</v>
      </c>
      <c r="F118" s="69" t="s">
        <v>117</v>
      </c>
      <c r="G118" s="122">
        <v>0</v>
      </c>
      <c r="H118" s="122">
        <v>7250</v>
      </c>
      <c r="I118" s="136">
        <v>32.97</v>
      </c>
      <c r="J118" s="125">
        <v>0</v>
      </c>
      <c r="K118" s="39">
        <f t="shared" si="39"/>
        <v>0.45475862068965511</v>
      </c>
    </row>
    <row r="119" spans="2:11" s="99" customFormat="1">
      <c r="B119" s="65"/>
      <c r="C119" s="65">
        <v>45</v>
      </c>
      <c r="D119" s="72"/>
      <c r="E119" s="72"/>
      <c r="F119" s="84" t="s">
        <v>140</v>
      </c>
      <c r="G119" s="102">
        <f>SUM(G120+G121)</f>
        <v>0</v>
      </c>
      <c r="H119" s="102">
        <f t="shared" ref="H119" si="41">SUM(H120+H121)</f>
        <v>300</v>
      </c>
      <c r="I119" s="102">
        <f>SUM(I120+I121)</f>
        <v>0</v>
      </c>
      <c r="J119" s="125">
        <v>0</v>
      </c>
      <c r="K119" s="39">
        <f t="shared" si="39"/>
        <v>0</v>
      </c>
    </row>
    <row r="120" spans="2:11" s="58" customFormat="1">
      <c r="B120" s="76"/>
      <c r="C120" s="76"/>
      <c r="D120" s="69"/>
      <c r="E120" s="69">
        <v>4511</v>
      </c>
      <c r="F120" s="87" t="s">
        <v>155</v>
      </c>
      <c r="G120" s="102">
        <v>0</v>
      </c>
      <c r="H120" s="102">
        <v>0</v>
      </c>
      <c r="I120" s="102">
        <v>0</v>
      </c>
      <c r="J120" s="125">
        <v>0</v>
      </c>
      <c r="K120" s="39">
        <v>0</v>
      </c>
    </row>
    <row r="121" spans="2:11">
      <c r="B121" s="76"/>
      <c r="C121" s="76"/>
      <c r="D121" s="69"/>
      <c r="E121" s="69">
        <v>4521</v>
      </c>
      <c r="F121" s="87" t="s">
        <v>152</v>
      </c>
      <c r="G121" s="122">
        <v>0</v>
      </c>
      <c r="H121" s="122">
        <v>300</v>
      </c>
      <c r="I121" s="136">
        <v>0</v>
      </c>
      <c r="J121" s="125">
        <v>0</v>
      </c>
      <c r="K121" s="39">
        <f t="shared" si="39"/>
        <v>0</v>
      </c>
    </row>
    <row r="122" spans="2:11" ht="15" customHeight="1">
      <c r="B122" s="20"/>
      <c r="C122" s="20"/>
      <c r="D122" s="70"/>
      <c r="E122" s="70"/>
      <c r="F122" s="76" t="s">
        <v>210</v>
      </c>
      <c r="G122" s="122">
        <f>G123</f>
        <v>0</v>
      </c>
      <c r="H122" s="122">
        <f t="shared" ref="H122:I123" si="42">H123</f>
        <v>156875.09</v>
      </c>
      <c r="I122" s="122">
        <f t="shared" si="42"/>
        <v>0</v>
      </c>
      <c r="J122" s="192">
        <v>0</v>
      </c>
      <c r="K122" s="39">
        <f t="shared" si="39"/>
        <v>0</v>
      </c>
    </row>
    <row r="123" spans="2:11">
      <c r="B123" s="20"/>
      <c r="C123" s="20"/>
      <c r="D123" s="69">
        <v>922</v>
      </c>
      <c r="E123" s="69"/>
      <c r="F123" s="32" t="s">
        <v>216</v>
      </c>
      <c r="G123" s="122">
        <f>G124</f>
        <v>0</v>
      </c>
      <c r="H123" s="122">
        <f t="shared" si="42"/>
        <v>156875.09</v>
      </c>
      <c r="I123" s="122">
        <f t="shared" si="42"/>
        <v>0</v>
      </c>
      <c r="J123" s="192">
        <v>0</v>
      </c>
      <c r="K123" s="39">
        <f t="shared" si="39"/>
        <v>0</v>
      </c>
    </row>
    <row r="124" spans="2:11" ht="12.75" customHeight="1">
      <c r="B124" s="20"/>
      <c r="C124" s="20"/>
      <c r="D124" s="69"/>
      <c r="E124" s="69">
        <v>9222</v>
      </c>
      <c r="F124" s="32" t="s">
        <v>213</v>
      </c>
      <c r="G124" s="122">
        <v>0</v>
      </c>
      <c r="H124" s="122">
        <v>156875.09</v>
      </c>
      <c r="I124" s="136">
        <v>0</v>
      </c>
      <c r="J124" s="192">
        <v>0</v>
      </c>
      <c r="K124" s="39">
        <f t="shared" si="39"/>
        <v>0</v>
      </c>
    </row>
    <row r="125" spans="2:11">
      <c r="G125" s="58"/>
      <c r="H125" s="58"/>
      <c r="I125" s="58"/>
    </row>
    <row r="126" spans="2:11">
      <c r="G126" s="58"/>
      <c r="H126" s="58"/>
      <c r="I126" s="58"/>
    </row>
    <row r="127" spans="2:11">
      <c r="G127" s="58"/>
      <c r="H127" s="58"/>
      <c r="I127" s="58"/>
    </row>
    <row r="128" spans="2:11">
      <c r="G128" s="58"/>
      <c r="H128" s="58"/>
      <c r="I128" s="58"/>
    </row>
    <row r="129" spans="7:9">
      <c r="G129" s="58"/>
      <c r="H129" s="58"/>
      <c r="I129" s="58"/>
    </row>
    <row r="130" spans="7:9">
      <c r="G130" s="58"/>
      <c r="H130" s="58"/>
      <c r="I130" s="58"/>
    </row>
    <row r="131" spans="7:9">
      <c r="G131" s="58"/>
      <c r="H131" s="58"/>
      <c r="I131" s="58"/>
    </row>
    <row r="132" spans="7:9">
      <c r="G132" s="58"/>
      <c r="H132" s="58"/>
      <c r="I132" s="58"/>
    </row>
    <row r="133" spans="7:9">
      <c r="G133" s="58"/>
      <c r="H133" s="58"/>
      <c r="I133" s="58"/>
    </row>
    <row r="134" spans="7:9">
      <c r="G134" s="58"/>
      <c r="H134" s="58"/>
      <c r="I134" s="58"/>
    </row>
    <row r="135" spans="7:9">
      <c r="G135" s="58"/>
      <c r="H135" s="58"/>
      <c r="I135" s="58"/>
    </row>
    <row r="136" spans="7:9">
      <c r="G136" s="58"/>
      <c r="H136" s="58"/>
      <c r="I136" s="58"/>
    </row>
    <row r="137" spans="7:9">
      <c r="G137" s="58"/>
      <c r="H137" s="58"/>
      <c r="I137" s="58"/>
    </row>
    <row r="138" spans="7:9">
      <c r="G138" s="58"/>
      <c r="H138" s="58"/>
      <c r="I138" s="58"/>
    </row>
    <row r="139" spans="7:9">
      <c r="G139" s="58"/>
      <c r="H139" s="58"/>
      <c r="I139" s="58"/>
    </row>
    <row r="140" spans="7:9">
      <c r="G140" s="58"/>
      <c r="H140" s="58"/>
      <c r="I140" s="58"/>
    </row>
    <row r="141" spans="7:9">
      <c r="G141" s="58"/>
      <c r="H141" s="58"/>
      <c r="I141" s="58"/>
    </row>
    <row r="142" spans="7:9">
      <c r="G142" s="58"/>
      <c r="H142" s="58"/>
      <c r="I142" s="58"/>
    </row>
    <row r="143" spans="7:9">
      <c r="G143" s="58"/>
      <c r="H143" s="58"/>
      <c r="I143" s="58"/>
    </row>
    <row r="144" spans="7:9">
      <c r="G144" s="58"/>
      <c r="H144" s="58"/>
      <c r="I144" s="58"/>
    </row>
    <row r="145" spans="7:9">
      <c r="G145" s="58"/>
      <c r="H145" s="58"/>
      <c r="I145" s="58"/>
    </row>
    <row r="146" spans="7:9">
      <c r="G146" s="58"/>
      <c r="H146" s="58"/>
      <c r="I146" s="58"/>
    </row>
    <row r="147" spans="7:9">
      <c r="G147" s="58"/>
      <c r="H147" s="58"/>
      <c r="I147" s="58"/>
    </row>
    <row r="148" spans="7:9">
      <c r="G148" s="58"/>
      <c r="H148" s="58"/>
      <c r="I148" s="58"/>
    </row>
    <row r="149" spans="7:9">
      <c r="G149" s="58"/>
      <c r="H149" s="58"/>
      <c r="I149" s="58"/>
    </row>
    <row r="150" spans="7:9">
      <c r="G150" s="58"/>
      <c r="H150" s="58"/>
      <c r="I150" s="58"/>
    </row>
    <row r="151" spans="7:9">
      <c r="G151" s="58"/>
      <c r="H151" s="58"/>
      <c r="I151" s="58"/>
    </row>
    <row r="152" spans="7:9">
      <c r="G152" s="58"/>
      <c r="H152" s="58"/>
      <c r="I152" s="58"/>
    </row>
    <row r="153" spans="7:9">
      <c r="G153" s="58"/>
      <c r="H153" s="58"/>
      <c r="I153" s="58"/>
    </row>
    <row r="154" spans="7:9">
      <c r="G154" s="58"/>
      <c r="H154" s="58"/>
      <c r="I154" s="58"/>
    </row>
    <row r="155" spans="7:9">
      <c r="G155" s="58"/>
      <c r="H155" s="58"/>
      <c r="I155" s="58"/>
    </row>
    <row r="156" spans="7:9">
      <c r="G156" s="58"/>
      <c r="H156" s="58"/>
      <c r="I156" s="58"/>
    </row>
    <row r="157" spans="7:9">
      <c r="G157" s="58"/>
      <c r="H157" s="58"/>
    </row>
    <row r="158" spans="7:9">
      <c r="G158" s="58"/>
      <c r="H158" s="58"/>
    </row>
  </sheetData>
  <protectedRanges>
    <protectedRange algorithmName="SHA-512" hashValue="R8frfBQ/MhInQYm+jLEgMwgPwCkrGPIUaxyIFLRSCn/+fIsUU6bmJDax/r7gTh2PEAEvgODYwg0rRRjqSM/oww==" saltValue="tbZzHO5lCNHCDH5y3XGZag==" spinCount="100000" sqref="F14" name="Range1_1"/>
    <protectedRange algorithmName="SHA-512" hashValue="R8frfBQ/MhInQYm+jLEgMwgPwCkrGPIUaxyIFLRSCn/+fIsUU6bmJDax/r7gTh2PEAEvgODYwg0rRRjqSM/oww==" saltValue="tbZzHO5lCNHCDH5y3XGZag==" spinCount="100000" sqref="F15" name="Range1_4"/>
    <protectedRange algorithmName="SHA-512" hashValue="R8frfBQ/MhInQYm+jLEgMwgPwCkrGPIUaxyIFLRSCn/+fIsUU6bmJDax/r7gTh2PEAEvgODYwg0rRRjqSM/oww==" saltValue="tbZzHO5lCNHCDH5y3XGZag==" spinCount="100000" sqref="F16" name="Range1_5"/>
    <protectedRange algorithmName="SHA-512" hashValue="R8frfBQ/MhInQYm+jLEgMwgPwCkrGPIUaxyIFLRSCn/+fIsUU6bmJDax/r7gTh2PEAEvgODYwg0rRRjqSM/oww==" saltValue="tbZzHO5lCNHCDH5y3XGZag==" spinCount="100000" sqref="E17:F18" name="Range1_9"/>
    <protectedRange algorithmName="SHA-512" hashValue="R8frfBQ/MhInQYm+jLEgMwgPwCkrGPIUaxyIFLRSCn/+fIsUU6bmJDax/r7gTh2PEAEvgODYwg0rRRjqSM/oww==" saltValue="tbZzHO5lCNHCDH5y3XGZag==" spinCount="100000" sqref="F19" name="Range1_11"/>
    <protectedRange algorithmName="SHA-512" hashValue="R8frfBQ/MhInQYm+jLEgMwgPwCkrGPIUaxyIFLRSCn/+fIsUU6bmJDax/r7gTh2PEAEvgODYwg0rRRjqSM/oww==" saltValue="tbZzHO5lCNHCDH5y3XGZag==" spinCount="100000" sqref="F20" name="Range1_12"/>
    <protectedRange algorithmName="SHA-512" hashValue="R8frfBQ/MhInQYm+jLEgMwgPwCkrGPIUaxyIFLRSCn/+fIsUU6bmJDax/r7gTh2PEAEvgODYwg0rRRjqSM/oww==" saltValue="tbZzHO5lCNHCDH5y3XGZag==" spinCount="100000" sqref="F21" name="Range1_13"/>
    <protectedRange algorithmName="SHA-512" hashValue="R8frfBQ/MhInQYm+jLEgMwgPwCkrGPIUaxyIFLRSCn/+fIsUU6bmJDax/r7gTh2PEAEvgODYwg0rRRjqSM/oww==" saltValue="tbZzHO5lCNHCDH5y3XGZag==" spinCount="100000" sqref="F22" name="Range1_14"/>
    <protectedRange algorithmName="SHA-512" hashValue="R8frfBQ/MhInQYm+jLEgMwgPwCkrGPIUaxyIFLRSCn/+fIsUU6bmJDax/r7gTh2PEAEvgODYwg0rRRjqSM/oww==" saltValue="tbZzHO5lCNHCDH5y3XGZag==" spinCount="100000" sqref="F23" name="Range1_15"/>
    <protectedRange algorithmName="SHA-512" hashValue="R8frfBQ/MhInQYm+jLEgMwgPwCkrGPIUaxyIFLRSCn/+fIsUU6bmJDax/r7gTh2PEAEvgODYwg0rRRjqSM/oww==" saltValue="tbZzHO5lCNHCDH5y3XGZag==" spinCount="100000" sqref="F24" name="Range1_16"/>
    <protectedRange algorithmName="SHA-512" hashValue="R8frfBQ/MhInQYm+jLEgMwgPwCkrGPIUaxyIFLRSCn/+fIsUU6bmJDax/r7gTh2PEAEvgODYwg0rRRjqSM/oww==" saltValue="tbZzHO5lCNHCDH5y3XGZag==" spinCount="100000" sqref="F25" name="Range1_17"/>
    <protectedRange algorithmName="SHA-512" hashValue="R8frfBQ/MhInQYm+jLEgMwgPwCkrGPIUaxyIFLRSCn/+fIsUU6bmJDax/r7gTh2PEAEvgODYwg0rRRjqSM/oww==" saltValue="tbZzHO5lCNHCDH5y3XGZag==" spinCount="100000" sqref="F26" name="Range1_18"/>
    <protectedRange algorithmName="SHA-512" hashValue="R8frfBQ/MhInQYm+jLEgMwgPwCkrGPIUaxyIFLRSCn/+fIsUU6bmJDax/r7gTh2PEAEvgODYwg0rRRjqSM/oww==" saltValue="tbZzHO5lCNHCDH5y3XGZag==" spinCount="100000" sqref="F27" name="Range1_19"/>
    <protectedRange algorithmName="SHA-512" hashValue="R8frfBQ/MhInQYm+jLEgMwgPwCkrGPIUaxyIFLRSCn/+fIsUU6bmJDax/r7gTh2PEAEvgODYwg0rRRjqSM/oww==" saltValue="tbZzHO5lCNHCDH5y3XGZag==" spinCount="100000" sqref="F28" name="Range1_20"/>
    <protectedRange algorithmName="SHA-512" hashValue="R8frfBQ/MhInQYm+jLEgMwgPwCkrGPIUaxyIFLRSCn/+fIsUU6bmJDax/r7gTh2PEAEvgODYwg0rRRjqSM/oww==" saltValue="tbZzHO5lCNHCDH5y3XGZag==" spinCount="100000" sqref="F29:F32" name="Range1_21"/>
    <protectedRange algorithmName="SHA-512" hashValue="R8frfBQ/MhInQYm+jLEgMwgPwCkrGPIUaxyIFLRSCn/+fIsUU6bmJDax/r7gTh2PEAEvgODYwg0rRRjqSM/oww==" saltValue="tbZzHO5lCNHCDH5y3XGZag==" spinCount="100000" sqref="F33:F35" name="Range1_22"/>
    <protectedRange algorithmName="SHA-512" hashValue="R8frfBQ/MhInQYm+jLEgMwgPwCkrGPIUaxyIFLRSCn/+fIsUU6bmJDax/r7gTh2PEAEvgODYwg0rRRjqSM/oww==" saltValue="tbZzHO5lCNHCDH5y3XGZag==" spinCount="100000" sqref="F42 F36:F39" name="Range1_23"/>
    <protectedRange algorithmName="SHA-512" hashValue="R8frfBQ/MhInQYm+jLEgMwgPwCkrGPIUaxyIFLRSCn/+fIsUU6bmJDax/r7gTh2PEAEvgODYwg0rRRjqSM/oww==" saltValue="tbZzHO5lCNHCDH5y3XGZag==" spinCount="100000" sqref="F40" name="Range1_24"/>
    <protectedRange algorithmName="SHA-512" hashValue="R8frfBQ/MhInQYm+jLEgMwgPwCkrGPIUaxyIFLRSCn/+fIsUU6bmJDax/r7gTh2PEAEvgODYwg0rRRjqSM/oww==" saltValue="tbZzHO5lCNHCDH5y3XGZag==" spinCount="100000" sqref="F41" name="Range1_26"/>
    <protectedRange algorithmName="SHA-512" hashValue="R8frfBQ/MhInQYm+jLEgMwgPwCkrGPIUaxyIFLRSCn/+fIsUU6bmJDax/r7gTh2PEAEvgODYwg0rRRjqSM/oww==" saltValue="tbZzHO5lCNHCDH5y3XGZag==" spinCount="100000" sqref="F123 F45" name="Range1_28"/>
    <protectedRange algorithmName="SHA-512" hashValue="R8frfBQ/MhInQYm+jLEgMwgPwCkrGPIUaxyIFLRSCn/+fIsUU6bmJDax/r7gTh2PEAEvgODYwg0rRRjqSM/oww==" saltValue="tbZzHO5lCNHCDH5y3XGZag==" spinCount="100000" sqref="F124 F46" name="Range1_29"/>
    <protectedRange algorithmName="SHA-512" hashValue="R8frfBQ/MhInQYm+jLEgMwgPwCkrGPIUaxyIFLRSCn/+fIsUU6bmJDax/r7gTh2PEAEvgODYwg0rRRjqSM/oww==" saltValue="tbZzHO5lCNHCDH5y3XGZag==" spinCount="100000" sqref="I38:I39" name="Range1_33"/>
    <protectedRange algorithmName="SHA-512" hashValue="R8frfBQ/MhInQYm+jLEgMwgPwCkrGPIUaxyIFLRSCn/+fIsUU6bmJDax/r7gTh2PEAEvgODYwg0rRRjqSM/oww==" saltValue="tbZzHO5lCNHCDH5y3XGZag==" spinCount="100000" sqref="G20" name="Range1_34"/>
    <protectedRange algorithmName="SHA-512" hashValue="R8frfBQ/MhInQYm+jLEgMwgPwCkrGPIUaxyIFLRSCn/+fIsUU6bmJDax/r7gTh2PEAEvgODYwg0rRRjqSM/oww==" saltValue="tbZzHO5lCNHCDH5y3XGZag==" spinCount="100000" sqref="I20" name="Range1_35"/>
    <protectedRange algorithmName="SHA-512" hashValue="R8frfBQ/MhInQYm+jLEgMwgPwCkrGPIUaxyIFLRSCn/+fIsUU6bmJDax/r7gTh2PEAEvgODYwg0rRRjqSM/oww==" saltValue="tbZzHO5lCNHCDH5y3XGZag==" spinCount="100000" sqref="G17:G18" name="Range1_36"/>
    <protectedRange algorithmName="SHA-512" hashValue="R8frfBQ/MhInQYm+jLEgMwgPwCkrGPIUaxyIFLRSCn/+fIsUU6bmJDax/r7gTh2PEAEvgODYwg0rRRjqSM/oww==" saltValue="tbZzHO5lCNHCDH5y3XGZag==" spinCount="100000" sqref="I17:I18" name="Range1_38"/>
  </protectedRanges>
  <mergeCells count="7">
    <mergeCell ref="B2:K2"/>
    <mergeCell ref="B4:K4"/>
    <mergeCell ref="B6:K6"/>
    <mergeCell ref="B50:F50"/>
    <mergeCell ref="B9:F9"/>
    <mergeCell ref="B49:F49"/>
    <mergeCell ref="B8:F8"/>
  </mergeCells>
  <conditionalFormatting sqref="G17:G18 G20">
    <cfRule type="cellIs" dxfId="2" priority="2" operator="lessThan">
      <formula>-0.001</formula>
    </cfRule>
  </conditionalFormatting>
  <conditionalFormatting sqref="I17:I18 I20">
    <cfRule type="cellIs" dxfId="1" priority="1" operator="lessThan">
      <formula>0</formula>
    </cfRule>
  </conditionalFormatting>
  <conditionalFormatting sqref="I38:I39">
    <cfRule type="cellIs" dxfId="0" priority="5" operator="lessThan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7"/>
  <sheetViews>
    <sheetView topLeftCell="A25" workbookViewId="0">
      <selection activeCell="A3" sqref="A3"/>
    </sheetView>
  </sheetViews>
  <sheetFormatPr defaultRowHeight="15"/>
  <cols>
    <col min="2" max="2" width="37.7109375" customWidth="1"/>
    <col min="3" max="3" width="25.28515625" style="61" customWidth="1"/>
    <col min="4" max="4" width="25.28515625" customWidth="1"/>
    <col min="5" max="5" width="25.28515625" style="61" customWidth="1"/>
    <col min="6" max="7" width="15.7109375" customWidth="1"/>
  </cols>
  <sheetData>
    <row r="1" spans="2:13" ht="18">
      <c r="B1" s="3"/>
      <c r="C1" s="59"/>
      <c r="D1" s="3"/>
      <c r="E1" s="62"/>
      <c r="F1" s="4"/>
      <c r="G1" s="4"/>
    </row>
    <row r="2" spans="2:13" ht="15.75" customHeight="1">
      <c r="B2" s="249" t="s">
        <v>34</v>
      </c>
      <c r="C2" s="249"/>
      <c r="D2" s="249"/>
      <c r="E2" s="249"/>
      <c r="F2" s="249"/>
      <c r="G2" s="249"/>
    </row>
    <row r="3" spans="2:13" ht="18">
      <c r="B3" s="3"/>
      <c r="C3" s="59"/>
      <c r="D3" s="3"/>
      <c r="E3" s="62"/>
      <c r="F3" s="4"/>
      <c r="G3" s="4"/>
    </row>
    <row r="4" spans="2:13" ht="33.75" customHeight="1">
      <c r="B4" s="21" t="s">
        <v>7</v>
      </c>
      <c r="C4" s="140" t="s">
        <v>199</v>
      </c>
      <c r="D4" s="140" t="s">
        <v>204</v>
      </c>
      <c r="E4" s="140" t="s">
        <v>267</v>
      </c>
      <c r="F4" s="140" t="s">
        <v>19</v>
      </c>
      <c r="G4" s="140" t="s">
        <v>39</v>
      </c>
      <c r="I4" s="161"/>
      <c r="J4" s="161"/>
      <c r="K4" s="161"/>
      <c r="L4" s="161"/>
      <c r="M4" s="161"/>
    </row>
    <row r="5" spans="2:13">
      <c r="B5" s="21">
        <v>1</v>
      </c>
      <c r="C5" s="141">
        <v>2</v>
      </c>
      <c r="D5" s="141">
        <v>3</v>
      </c>
      <c r="E5" s="141">
        <v>4</v>
      </c>
      <c r="F5" s="141" t="s">
        <v>226</v>
      </c>
      <c r="G5" s="141" t="s">
        <v>227</v>
      </c>
    </row>
    <row r="6" spans="2:13">
      <c r="B6" s="49" t="s">
        <v>37</v>
      </c>
      <c r="C6" s="142">
        <f>SUM(C7+C11+C13+C15+C22)</f>
        <v>936610.90999999992</v>
      </c>
      <c r="D6" s="142">
        <f>SUM(D7+D11+D13+D16+D18+D20+D21+D22)</f>
        <v>2394760.09</v>
      </c>
      <c r="E6" s="142">
        <f>SUM(E7+E10+E13+E15+E22)</f>
        <v>1029505.8999999999</v>
      </c>
      <c r="F6" s="143">
        <f t="shared" ref="F6:F11" si="0">SUM(E6/C6*100)</f>
        <v>109.91820498866494</v>
      </c>
      <c r="G6" s="143">
        <f>SUM(E6/D7*100)</f>
        <v>1579.7144346864327</v>
      </c>
      <c r="I6" s="94"/>
      <c r="J6" s="94"/>
      <c r="K6" s="94"/>
      <c r="L6" s="94"/>
    </row>
    <row r="7" spans="2:13">
      <c r="B7" s="5" t="s">
        <v>15</v>
      </c>
      <c r="C7" s="102">
        <f>SUM(C8+C9)</f>
        <v>73224.789999999994</v>
      </c>
      <c r="D7" s="102">
        <f>SUM(D8+D9)</f>
        <v>65170.38</v>
      </c>
      <c r="E7" s="102">
        <f>SUM(E8+E9)</f>
        <v>34112.39</v>
      </c>
      <c r="F7" s="143">
        <f>SUM(E7/C7*100)</f>
        <v>46.585848863479164</v>
      </c>
      <c r="G7" s="143">
        <f>SUM(E7/D7*100)</f>
        <v>52.343395880152919</v>
      </c>
    </row>
    <row r="8" spans="2:13">
      <c r="B8" s="14" t="s">
        <v>16</v>
      </c>
      <c r="C8" s="122">
        <v>5875.9</v>
      </c>
      <c r="D8" s="122">
        <v>65170.38</v>
      </c>
      <c r="E8" s="136">
        <v>34112.39</v>
      </c>
      <c r="F8" s="143">
        <f t="shared" si="0"/>
        <v>580.54749059718517</v>
      </c>
      <c r="G8" s="143">
        <f t="shared" ref="G8:G43" si="1">SUM(E8/D8*100)</f>
        <v>52.343395880152919</v>
      </c>
    </row>
    <row r="9" spans="2:13" s="58" customFormat="1" ht="25.5">
      <c r="B9" s="14" t="s">
        <v>193</v>
      </c>
      <c r="C9" s="122">
        <v>67348.89</v>
      </c>
      <c r="D9" s="122">
        <v>0</v>
      </c>
      <c r="E9" s="136">
        <v>0</v>
      </c>
      <c r="F9" s="143">
        <f t="shared" si="0"/>
        <v>0</v>
      </c>
      <c r="G9" s="143">
        <v>0</v>
      </c>
    </row>
    <row r="10" spans="2:13">
      <c r="B10" s="5" t="s">
        <v>17</v>
      </c>
      <c r="C10" s="102">
        <f>SUM(C11+C12)</f>
        <v>21780.12</v>
      </c>
      <c r="D10" s="102">
        <f>SUM(D11+D12)</f>
        <v>12114.560000000001</v>
      </c>
      <c r="E10" s="102">
        <f t="shared" ref="E10" si="2">SUM(E11+E12)</f>
        <v>3517.32</v>
      </c>
      <c r="F10" s="143">
        <f t="shared" si="0"/>
        <v>16.149222318334335</v>
      </c>
      <c r="G10" s="143">
        <f t="shared" si="1"/>
        <v>29.03382376248085</v>
      </c>
      <c r="I10" s="94"/>
      <c r="J10" s="94"/>
      <c r="K10" s="94"/>
      <c r="L10" s="94"/>
    </row>
    <row r="11" spans="2:13">
      <c r="B11" s="16" t="s">
        <v>18</v>
      </c>
      <c r="C11" s="122">
        <v>4500.5</v>
      </c>
      <c r="D11" s="122">
        <v>6050</v>
      </c>
      <c r="E11" s="136">
        <v>3517.32</v>
      </c>
      <c r="F11" s="143">
        <f t="shared" si="0"/>
        <v>78.153982890789919</v>
      </c>
      <c r="G11" s="143">
        <f t="shared" si="1"/>
        <v>58.137520661157026</v>
      </c>
      <c r="I11" s="58"/>
      <c r="J11" s="58"/>
      <c r="K11" s="58"/>
      <c r="L11" s="58"/>
    </row>
    <row r="12" spans="2:13" s="58" customFormat="1">
      <c r="B12" s="16" t="s">
        <v>142</v>
      </c>
      <c r="C12" s="122">
        <v>17279.62</v>
      </c>
      <c r="D12" s="122">
        <v>6064.56</v>
      </c>
      <c r="E12" s="136"/>
      <c r="F12" s="143"/>
      <c r="G12" s="143">
        <f t="shared" si="1"/>
        <v>0</v>
      </c>
    </row>
    <row r="13" spans="2:13">
      <c r="B13" s="10" t="s">
        <v>149</v>
      </c>
      <c r="C13" s="102">
        <f>C14</f>
        <v>0</v>
      </c>
      <c r="D13" s="102">
        <f>D14</f>
        <v>530</v>
      </c>
      <c r="E13" s="102">
        <f t="shared" ref="E13" si="3">E14</f>
        <v>0</v>
      </c>
      <c r="F13" s="143">
        <v>0</v>
      </c>
      <c r="G13" s="143">
        <f t="shared" si="1"/>
        <v>0</v>
      </c>
    </row>
    <row r="14" spans="2:13" s="58" customFormat="1">
      <c r="B14" s="174" t="s">
        <v>218</v>
      </c>
      <c r="C14" s="102">
        <v>0</v>
      </c>
      <c r="D14" s="102">
        <v>530</v>
      </c>
      <c r="E14" s="144">
        <v>0</v>
      </c>
      <c r="F14" s="143">
        <v>0</v>
      </c>
      <c r="G14" s="143">
        <f t="shared" si="1"/>
        <v>0</v>
      </c>
    </row>
    <row r="15" spans="2:13">
      <c r="B15" s="5" t="s">
        <v>126</v>
      </c>
      <c r="C15" s="102">
        <f>C16+C19</f>
        <v>858158.41999999993</v>
      </c>
      <c r="D15" s="102">
        <f>SUM(D16:D21)</f>
        <v>2322456.4899999998</v>
      </c>
      <c r="E15" s="102">
        <f>SUM(E16:E21)</f>
        <v>989801.07</v>
      </c>
      <c r="F15" s="143">
        <f>SUM(E15/C15*100)</f>
        <v>115.34013381818242</v>
      </c>
      <c r="G15" s="143">
        <f t="shared" si="1"/>
        <v>42.618713171242234</v>
      </c>
    </row>
    <row r="16" spans="2:13">
      <c r="B16" s="16" t="s">
        <v>219</v>
      </c>
      <c r="C16" s="122">
        <v>826637.2</v>
      </c>
      <c r="D16" s="122">
        <v>2235739.85</v>
      </c>
      <c r="E16" s="136">
        <v>951277.85</v>
      </c>
      <c r="F16" s="143">
        <f>SUM(E16/C16*100)</f>
        <v>115.07803544287627</v>
      </c>
      <c r="G16" s="143">
        <f t="shared" si="1"/>
        <v>42.548682486470859</v>
      </c>
    </row>
    <row r="17" spans="2:8" s="58" customFormat="1">
      <c r="B17" s="16" t="s">
        <v>142</v>
      </c>
      <c r="C17" s="122">
        <v>0</v>
      </c>
      <c r="D17" s="122">
        <v>3253.78</v>
      </c>
      <c r="E17" s="136">
        <v>0</v>
      </c>
      <c r="F17" s="143">
        <v>0</v>
      </c>
      <c r="G17" s="143">
        <f t="shared" si="1"/>
        <v>0</v>
      </c>
    </row>
    <row r="18" spans="2:8" s="58" customFormat="1">
      <c r="B18" s="16" t="s">
        <v>220</v>
      </c>
      <c r="C18" s="122">
        <v>0</v>
      </c>
      <c r="D18" s="122">
        <v>637</v>
      </c>
      <c r="E18" s="136">
        <v>0</v>
      </c>
      <c r="F18" s="143">
        <v>0</v>
      </c>
      <c r="G18" s="143">
        <f t="shared" si="1"/>
        <v>0</v>
      </c>
    </row>
    <row r="19" spans="2:8">
      <c r="B19" s="16" t="s">
        <v>137</v>
      </c>
      <c r="C19" s="122">
        <v>31521.22</v>
      </c>
      <c r="D19" s="122">
        <v>0</v>
      </c>
      <c r="E19" s="136">
        <v>0</v>
      </c>
      <c r="F19" s="143">
        <f>SUM(E19/C19*100)</f>
        <v>0</v>
      </c>
      <c r="G19" s="143">
        <v>0</v>
      </c>
      <c r="H19" s="64"/>
    </row>
    <row r="20" spans="2:8" s="58" customFormat="1" ht="25.5">
      <c r="B20" s="16" t="s">
        <v>221</v>
      </c>
      <c r="C20" s="122">
        <v>0</v>
      </c>
      <c r="D20" s="122">
        <v>5225</v>
      </c>
      <c r="E20" s="136">
        <v>3063.9</v>
      </c>
      <c r="F20" s="143">
        <v>0</v>
      </c>
      <c r="G20" s="143">
        <f t="shared" si="1"/>
        <v>58.639234449760771</v>
      </c>
      <c r="H20" s="64"/>
    </row>
    <row r="21" spans="2:8" s="58" customFormat="1">
      <c r="B21" s="16" t="s">
        <v>222</v>
      </c>
      <c r="C21" s="122">
        <v>0</v>
      </c>
      <c r="D21" s="122">
        <v>77600.86</v>
      </c>
      <c r="E21" s="136">
        <v>35459.32</v>
      </c>
      <c r="F21" s="143">
        <v>0</v>
      </c>
      <c r="G21" s="143">
        <f t="shared" si="1"/>
        <v>45.694493591952465</v>
      </c>
      <c r="H21" s="64"/>
    </row>
    <row r="22" spans="2:8">
      <c r="B22" s="10" t="s">
        <v>127</v>
      </c>
      <c r="C22" s="102">
        <f>C23</f>
        <v>727.2</v>
      </c>
      <c r="D22" s="102">
        <f t="shared" ref="D22:E22" si="4">D23</f>
        <v>3807</v>
      </c>
      <c r="E22" s="102">
        <f t="shared" si="4"/>
        <v>2075.12</v>
      </c>
      <c r="F22" s="143">
        <f>SUM(E22/C22*100)</f>
        <v>285.35753575357535</v>
      </c>
      <c r="G22" s="143">
        <f t="shared" si="1"/>
        <v>54.508011557656943</v>
      </c>
    </row>
    <row r="23" spans="2:8">
      <c r="B23" s="48" t="s">
        <v>223</v>
      </c>
      <c r="C23" s="122">
        <v>727.2</v>
      </c>
      <c r="D23" s="122">
        <v>3807</v>
      </c>
      <c r="E23" s="136">
        <v>2075.12</v>
      </c>
      <c r="F23" s="143">
        <f>SUM(E23/C23*100)</f>
        <v>285.35753575357535</v>
      </c>
      <c r="G23" s="143">
        <f t="shared" si="1"/>
        <v>54.508011557656943</v>
      </c>
    </row>
    <row r="24" spans="2:8">
      <c r="B24" s="16"/>
      <c r="C24" s="122"/>
      <c r="D24" s="122"/>
      <c r="E24" s="136"/>
      <c r="F24" s="143"/>
      <c r="G24" s="143"/>
    </row>
    <row r="25" spans="2:8" ht="28.15" customHeight="1">
      <c r="B25" s="49" t="s">
        <v>157</v>
      </c>
      <c r="C25" s="137">
        <f>SUM(C26+C30+C32+C34+C42)</f>
        <v>1100373.9099999999</v>
      </c>
      <c r="D25" s="137">
        <f>SUM(D26+D30+D32+D34+D42)</f>
        <v>2404078.4299999997</v>
      </c>
      <c r="E25" s="137">
        <f>SUM(E26+E30+E37+E39+E40+E32+E34+E42)</f>
        <v>1021743.07</v>
      </c>
      <c r="F25" s="143">
        <f>SUM(E25/C25*100)</f>
        <v>92.854170815445812</v>
      </c>
      <c r="G25" s="143">
        <f t="shared" si="1"/>
        <v>42.50040503046317</v>
      </c>
    </row>
    <row r="26" spans="2:8" ht="15.75" customHeight="1">
      <c r="B26" s="5" t="s">
        <v>15</v>
      </c>
      <c r="C26" s="102">
        <f>SUM(C27+C28)</f>
        <v>83496.599999999991</v>
      </c>
      <c r="D26" s="102">
        <f>SUM(D27:D29)</f>
        <v>65170.38</v>
      </c>
      <c r="E26" s="102">
        <f>SUM(E27+E28)</f>
        <v>34311.230000000003</v>
      </c>
      <c r="F26" s="143">
        <f>SUM(E26/C26*100)</f>
        <v>41.092966659720283</v>
      </c>
      <c r="G26" s="143">
        <f t="shared" si="1"/>
        <v>52.648503814156065</v>
      </c>
    </row>
    <row r="27" spans="2:8">
      <c r="B27" s="14" t="s">
        <v>16</v>
      </c>
      <c r="C27" s="122">
        <v>7323.26</v>
      </c>
      <c r="D27" s="122">
        <v>62986</v>
      </c>
      <c r="E27" s="136">
        <v>34311.230000000003</v>
      </c>
      <c r="F27" s="143">
        <f>SUM(E27/C27*100)</f>
        <v>468.5239906817456</v>
      </c>
      <c r="G27" s="143">
        <f t="shared" si="1"/>
        <v>54.474375257993849</v>
      </c>
    </row>
    <row r="28" spans="2:8" s="58" customFormat="1" ht="25.5">
      <c r="B28" s="14" t="s">
        <v>193</v>
      </c>
      <c r="C28" s="122">
        <v>76173.34</v>
      </c>
      <c r="D28" s="122">
        <v>0</v>
      </c>
      <c r="E28" s="136">
        <v>0</v>
      </c>
      <c r="F28" s="143">
        <f>SUM(E28/C28*100)</f>
        <v>0</v>
      </c>
      <c r="G28" s="143">
        <v>0</v>
      </c>
    </row>
    <row r="29" spans="2:8" s="58" customFormat="1">
      <c r="B29" s="14" t="s">
        <v>217</v>
      </c>
      <c r="C29" s="122">
        <v>0</v>
      </c>
      <c r="D29" s="122">
        <v>2184.38</v>
      </c>
      <c r="E29" s="136"/>
      <c r="F29" s="143"/>
      <c r="G29" s="143">
        <f t="shared" si="1"/>
        <v>0</v>
      </c>
    </row>
    <row r="30" spans="2:8">
      <c r="B30" s="47" t="s">
        <v>17</v>
      </c>
      <c r="C30" s="102">
        <f>C31</f>
        <v>3880.72</v>
      </c>
      <c r="D30" s="102">
        <f>D31</f>
        <v>12114.56</v>
      </c>
      <c r="E30" s="102">
        <f t="shared" ref="E30" si="5">E31</f>
        <v>1919.52</v>
      </c>
      <c r="F30" s="143">
        <f>SUM(E30/C30*100)</f>
        <v>49.462986249974236</v>
      </c>
      <c r="G30" s="143">
        <f t="shared" si="1"/>
        <v>15.844735590892281</v>
      </c>
    </row>
    <row r="31" spans="2:8" ht="16.5" customHeight="1">
      <c r="B31" s="15" t="s">
        <v>18</v>
      </c>
      <c r="C31" s="122">
        <v>3880.72</v>
      </c>
      <c r="D31" s="122">
        <v>12114.56</v>
      </c>
      <c r="E31" s="136">
        <v>1919.52</v>
      </c>
      <c r="F31" s="143">
        <f>SUM(E31/C31*100)</f>
        <v>49.462986249974236</v>
      </c>
      <c r="G31" s="143">
        <f t="shared" si="1"/>
        <v>15.844735590892281</v>
      </c>
    </row>
    <row r="32" spans="2:8">
      <c r="B32" s="47" t="s">
        <v>149</v>
      </c>
      <c r="C32" s="122">
        <f>C33</f>
        <v>0</v>
      </c>
      <c r="D32" s="122">
        <f>D33</f>
        <v>530</v>
      </c>
      <c r="E32" s="136">
        <v>0</v>
      </c>
      <c r="F32" s="143">
        <v>0</v>
      </c>
      <c r="G32" s="143">
        <f t="shared" si="1"/>
        <v>0</v>
      </c>
    </row>
    <row r="33" spans="2:10" s="58" customFormat="1">
      <c r="B33" s="16" t="s">
        <v>218</v>
      </c>
      <c r="C33" s="122">
        <v>0</v>
      </c>
      <c r="D33" s="122">
        <v>530</v>
      </c>
      <c r="E33" s="136">
        <v>0</v>
      </c>
      <c r="F33" s="143">
        <v>0</v>
      </c>
      <c r="G33" s="143">
        <f t="shared" si="1"/>
        <v>0</v>
      </c>
    </row>
    <row r="34" spans="2:10">
      <c r="B34" s="5" t="s">
        <v>126</v>
      </c>
      <c r="C34" s="102">
        <f>C35+C38</f>
        <v>1012269.39</v>
      </c>
      <c r="D34" s="102">
        <f>SUM(D35:D41)</f>
        <v>2322456.4899999998</v>
      </c>
      <c r="E34" s="102">
        <f>E35+E38</f>
        <v>945026.82</v>
      </c>
      <c r="F34" s="143">
        <f>SUM(E34/C34*100)</f>
        <v>93.357245545081625</v>
      </c>
      <c r="G34" s="143">
        <f t="shared" si="1"/>
        <v>40.69082990657018</v>
      </c>
    </row>
    <row r="35" spans="2:10">
      <c r="B35" s="16" t="s">
        <v>219</v>
      </c>
      <c r="C35" s="122">
        <v>980977.65</v>
      </c>
      <c r="D35" s="122">
        <v>2090093.78</v>
      </c>
      <c r="E35" s="136">
        <v>945026.82</v>
      </c>
      <c r="F35" s="143">
        <f>SUM(E35/C35*100)</f>
        <v>96.33520396718518</v>
      </c>
      <c r="G35" s="143">
        <f t="shared" si="1"/>
        <v>45.214565444044332</v>
      </c>
    </row>
    <row r="36" spans="2:10" s="58" customFormat="1">
      <c r="B36" s="16" t="s">
        <v>217</v>
      </c>
      <c r="C36" s="122">
        <v>0</v>
      </c>
      <c r="D36" s="122">
        <v>148899.85</v>
      </c>
      <c r="E36" s="136">
        <v>0</v>
      </c>
      <c r="F36" s="143">
        <v>0</v>
      </c>
      <c r="G36" s="143">
        <f t="shared" si="1"/>
        <v>0</v>
      </c>
    </row>
    <row r="37" spans="2:10" s="58" customFormat="1">
      <c r="B37" s="16" t="s">
        <v>220</v>
      </c>
      <c r="C37" s="122">
        <v>0</v>
      </c>
      <c r="D37" s="122">
        <v>637</v>
      </c>
      <c r="E37" s="136">
        <v>0</v>
      </c>
      <c r="F37" s="143">
        <v>0</v>
      </c>
      <c r="G37" s="143">
        <f t="shared" si="1"/>
        <v>0</v>
      </c>
    </row>
    <row r="38" spans="2:10">
      <c r="B38" s="16" t="s">
        <v>137</v>
      </c>
      <c r="C38" s="122">
        <v>31291.74</v>
      </c>
      <c r="D38" s="122">
        <v>0</v>
      </c>
      <c r="E38" s="136">
        <v>0</v>
      </c>
      <c r="F38" s="143">
        <f t="shared" ref="F38" si="6">SUM(E38/C38*100)</f>
        <v>0</v>
      </c>
      <c r="G38" s="143">
        <v>0</v>
      </c>
    </row>
    <row r="39" spans="2:10" s="58" customFormat="1" ht="25.5">
      <c r="B39" s="16" t="s">
        <v>221</v>
      </c>
      <c r="C39" s="122">
        <v>0</v>
      </c>
      <c r="D39" s="122">
        <v>5225</v>
      </c>
      <c r="E39" s="136">
        <v>3216.59</v>
      </c>
      <c r="F39" s="143">
        <v>0</v>
      </c>
      <c r="G39" s="143">
        <f t="shared" si="1"/>
        <v>61.561531100478476</v>
      </c>
    </row>
    <row r="40" spans="2:10" s="58" customFormat="1">
      <c r="B40" s="16" t="s">
        <v>222</v>
      </c>
      <c r="C40" s="122">
        <v>0</v>
      </c>
      <c r="D40" s="122">
        <v>71810</v>
      </c>
      <c r="E40" s="136">
        <v>35253.79</v>
      </c>
      <c r="F40" s="143">
        <v>0</v>
      </c>
      <c r="G40" s="143">
        <f t="shared" si="1"/>
        <v>49.093148586547834</v>
      </c>
    </row>
    <row r="41" spans="2:10" s="58" customFormat="1">
      <c r="B41" s="16" t="s">
        <v>217</v>
      </c>
      <c r="C41" s="122">
        <v>0</v>
      </c>
      <c r="D41" s="122">
        <v>5790.86</v>
      </c>
      <c r="E41" s="136">
        <v>0</v>
      </c>
      <c r="F41" s="143">
        <v>0</v>
      </c>
      <c r="G41" s="143">
        <f t="shared" si="1"/>
        <v>0</v>
      </c>
    </row>
    <row r="42" spans="2:10">
      <c r="B42" s="5" t="s">
        <v>127</v>
      </c>
      <c r="C42" s="102">
        <f>C43</f>
        <v>727.2</v>
      </c>
      <c r="D42" s="102">
        <f t="shared" ref="D42" si="7">D43</f>
        <v>3807</v>
      </c>
      <c r="E42" s="102">
        <f>E43</f>
        <v>2015.12</v>
      </c>
      <c r="F42" s="143">
        <f>SUM(E42/C42*100)</f>
        <v>277.10671067106711</v>
      </c>
      <c r="G42" s="143">
        <f t="shared" si="1"/>
        <v>52.931967428421324</v>
      </c>
    </row>
    <row r="43" spans="2:10">
      <c r="B43" s="16" t="s">
        <v>223</v>
      </c>
      <c r="C43" s="122">
        <v>727.2</v>
      </c>
      <c r="D43" s="122">
        <v>3807</v>
      </c>
      <c r="E43" s="136">
        <v>2015.12</v>
      </c>
      <c r="F43" s="143">
        <f>SUM(E43/C43*100)</f>
        <v>277.10671067106711</v>
      </c>
      <c r="G43" s="143">
        <f t="shared" si="1"/>
        <v>52.931967428421324</v>
      </c>
    </row>
    <row r="45" spans="2:10" ht="15" customHeight="1">
      <c r="B45" s="20"/>
      <c r="C45" s="60"/>
      <c r="D45" s="20"/>
      <c r="E45" s="60"/>
      <c r="F45" s="20"/>
      <c r="G45" s="20"/>
      <c r="H45" s="20"/>
      <c r="I45" s="20"/>
      <c r="J45" s="20"/>
    </row>
    <row r="46" spans="2:10">
      <c r="B46" s="20"/>
      <c r="C46" s="60"/>
      <c r="D46" s="20"/>
      <c r="E46" s="60"/>
      <c r="F46" s="20"/>
      <c r="G46" s="20"/>
      <c r="H46" s="20"/>
      <c r="I46" s="20"/>
      <c r="J46" s="20"/>
    </row>
    <row r="47" spans="2:10">
      <c r="B47" s="20"/>
      <c r="C47" s="60"/>
      <c r="D47" s="20"/>
      <c r="E47" s="60"/>
      <c r="F47" s="20"/>
      <c r="G47" s="20"/>
      <c r="H47" s="20"/>
      <c r="I47" s="20"/>
      <c r="J47" s="20"/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4"/>
  <sheetViews>
    <sheetView topLeftCell="B1" workbookViewId="0">
      <selection activeCell="H2" sqref="H2"/>
    </sheetView>
  </sheetViews>
  <sheetFormatPr defaultRowHeight="15"/>
  <cols>
    <col min="2" max="2" width="37.7109375" customWidth="1"/>
    <col min="3" max="5" width="25.28515625" customWidth="1"/>
    <col min="6" max="7" width="15.7109375" customWidth="1"/>
  </cols>
  <sheetData>
    <row r="1" spans="2:10" ht="18">
      <c r="B1" s="3"/>
      <c r="C1" s="3"/>
      <c r="D1" s="3"/>
      <c r="E1" s="4"/>
      <c r="F1" s="4"/>
      <c r="G1" s="4"/>
    </row>
    <row r="2" spans="2:10" ht="15.75" customHeight="1">
      <c r="B2" s="249" t="s">
        <v>35</v>
      </c>
      <c r="C2" s="249"/>
      <c r="D2" s="249"/>
      <c r="E2" s="249"/>
      <c r="F2" s="249"/>
      <c r="G2" s="249"/>
      <c r="H2" s="94"/>
    </row>
    <row r="3" spans="2:10" ht="18">
      <c r="B3" s="3"/>
      <c r="C3" s="3"/>
      <c r="D3" s="3"/>
      <c r="E3" s="4"/>
      <c r="F3" s="4"/>
      <c r="G3" s="4"/>
      <c r="I3" s="58"/>
      <c r="J3" s="58"/>
    </row>
    <row r="4" spans="2:10" ht="25.5">
      <c r="B4" s="21" t="s">
        <v>7</v>
      </c>
      <c r="C4" s="21" t="s">
        <v>224</v>
      </c>
      <c r="D4" s="21" t="s">
        <v>204</v>
      </c>
      <c r="E4" s="21" t="s">
        <v>225</v>
      </c>
      <c r="F4" s="21" t="s">
        <v>19</v>
      </c>
      <c r="G4" s="21" t="s">
        <v>39</v>
      </c>
    </row>
    <row r="5" spans="2:10">
      <c r="B5" s="23">
        <v>1</v>
      </c>
      <c r="C5" s="23">
        <v>2</v>
      </c>
      <c r="D5" s="23">
        <v>3</v>
      </c>
      <c r="E5" s="23">
        <v>4</v>
      </c>
      <c r="F5" s="23" t="s">
        <v>226</v>
      </c>
      <c r="G5" s="23" t="s">
        <v>227</v>
      </c>
    </row>
    <row r="6" spans="2:10" ht="15.75" customHeight="1">
      <c r="B6" s="5" t="s">
        <v>38</v>
      </c>
      <c r="C6" s="96">
        <f>C7</f>
        <v>1100374</v>
      </c>
      <c r="D6" s="96">
        <f>D7</f>
        <v>2404078.4300000002</v>
      </c>
      <c r="E6" s="96">
        <f>E7</f>
        <v>1021743.07</v>
      </c>
      <c r="F6" s="43">
        <f>SUM(E6/C6*100)</f>
        <v>92.854163220868529</v>
      </c>
      <c r="G6" s="43">
        <f>SUM(E6/D6*100)</f>
        <v>42.50040503046317</v>
      </c>
    </row>
    <row r="7" spans="2:10" ht="15.75" customHeight="1">
      <c r="B7" s="5" t="s">
        <v>121</v>
      </c>
      <c r="C7" s="96">
        <f>C8</f>
        <v>1100374</v>
      </c>
      <c r="D7" s="96">
        <f t="shared" ref="D7:E7" si="0">D8</f>
        <v>2404078.4300000002</v>
      </c>
      <c r="E7" s="96">
        <f t="shared" si="0"/>
        <v>1021743.07</v>
      </c>
      <c r="F7" s="43">
        <f>SUM(E7/C7*100)</f>
        <v>92.854163220868529</v>
      </c>
      <c r="G7" s="43">
        <f t="shared" ref="G7:G9" si="1">SUM(E7/D7*100)</f>
        <v>42.50040503046317</v>
      </c>
    </row>
    <row r="8" spans="2:10">
      <c r="B8" s="9" t="s">
        <v>158</v>
      </c>
      <c r="C8" s="97">
        <v>1100374</v>
      </c>
      <c r="D8" s="97">
        <v>2404078.4300000002</v>
      </c>
      <c r="E8" s="97">
        <v>1021743.07</v>
      </c>
      <c r="F8" s="43">
        <f t="shared" ref="F8:F9" si="2">SUM(E8/C8*100)</f>
        <v>92.854163220868529</v>
      </c>
      <c r="G8" s="43">
        <f t="shared" si="1"/>
        <v>42.50040503046317</v>
      </c>
    </row>
    <row r="9" spans="2:10">
      <c r="B9" s="13" t="s">
        <v>156</v>
      </c>
      <c r="C9" s="97">
        <v>1100374</v>
      </c>
      <c r="D9" s="97">
        <v>2404078.4300000002</v>
      </c>
      <c r="E9" s="113">
        <v>1021743.07</v>
      </c>
      <c r="F9" s="43">
        <f t="shared" si="2"/>
        <v>92.854163220868529</v>
      </c>
      <c r="G9" s="43">
        <f t="shared" si="1"/>
        <v>42.50040503046317</v>
      </c>
    </row>
    <row r="12" spans="2:10" ht="34.5" customHeight="1"/>
    <row r="14" spans="2:10" ht="26.25">
      <c r="E14" s="95"/>
    </row>
  </sheetData>
  <mergeCells count="1">
    <mergeCell ref="B2:G2"/>
  </mergeCells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0"/>
  <sheetViews>
    <sheetView workbookViewId="0">
      <selection activeCell="M4" sqref="M4"/>
    </sheetView>
  </sheetViews>
  <sheetFormatPr defaultRowHeight="15"/>
  <cols>
    <col min="2" max="2" width="7.42578125" bestFit="1" customWidth="1"/>
    <col min="3" max="3" width="8.42578125" bestFit="1" customWidth="1"/>
    <col min="4" max="4" width="8.42578125" customWidth="1"/>
    <col min="5" max="5" width="6" bestFit="1" customWidth="1"/>
    <col min="6" max="9" width="25.28515625" customWidth="1"/>
    <col min="10" max="11" width="15.7109375" customWidth="1"/>
    <col min="13" max="13" width="12.140625" customWidth="1"/>
  </cols>
  <sheetData>
    <row r="1" spans="2:14" ht="18" customHeight="1">
      <c r="B1" s="3"/>
      <c r="C1" s="3"/>
      <c r="D1" s="3"/>
      <c r="E1" s="3"/>
      <c r="F1" s="3"/>
      <c r="G1" s="3"/>
      <c r="H1" s="3"/>
      <c r="I1" s="3"/>
      <c r="J1" s="3"/>
      <c r="K1" s="3"/>
    </row>
    <row r="2" spans="2:14" ht="15.75" customHeight="1">
      <c r="B2" s="249" t="s">
        <v>10</v>
      </c>
      <c r="C2" s="249"/>
      <c r="D2" s="249"/>
      <c r="E2" s="249"/>
      <c r="F2" s="249"/>
      <c r="G2" s="249"/>
      <c r="H2" s="249"/>
      <c r="I2" s="249"/>
      <c r="J2" s="249"/>
      <c r="K2" s="249"/>
    </row>
    <row r="3" spans="2:14" ht="18">
      <c r="B3" s="3"/>
      <c r="C3" s="3"/>
      <c r="D3" s="3"/>
      <c r="E3" s="3"/>
      <c r="F3" s="3"/>
      <c r="G3" s="3"/>
      <c r="H3" s="3"/>
      <c r="I3" s="4"/>
      <c r="J3" s="4"/>
      <c r="K3" s="4"/>
      <c r="L3" s="161"/>
      <c r="M3" s="161"/>
      <c r="N3" s="161"/>
    </row>
    <row r="4" spans="2:14" ht="18" customHeight="1">
      <c r="B4" s="249" t="s">
        <v>42</v>
      </c>
      <c r="C4" s="249"/>
      <c r="D4" s="249"/>
      <c r="E4" s="249"/>
      <c r="F4" s="249"/>
      <c r="G4" s="249"/>
      <c r="H4" s="249"/>
      <c r="I4" s="249"/>
      <c r="J4" s="249"/>
      <c r="K4" s="249"/>
      <c r="M4" s="94"/>
    </row>
    <row r="5" spans="2:14" ht="15.75" customHeight="1">
      <c r="B5" s="249" t="s">
        <v>36</v>
      </c>
      <c r="C5" s="249"/>
      <c r="D5" s="249"/>
      <c r="E5" s="249"/>
      <c r="F5" s="249"/>
      <c r="G5" s="249"/>
      <c r="H5" s="249"/>
      <c r="I5" s="249"/>
      <c r="J5" s="249"/>
      <c r="K5" s="249"/>
    </row>
    <row r="6" spans="2:14" ht="18">
      <c r="B6" s="3"/>
      <c r="C6" s="3"/>
      <c r="D6" s="3"/>
      <c r="E6" s="3"/>
      <c r="F6" s="3"/>
      <c r="G6" s="3"/>
      <c r="H6" s="3"/>
      <c r="I6" s="4"/>
      <c r="J6" s="4"/>
      <c r="K6" s="4"/>
    </row>
    <row r="7" spans="2:14" ht="25.5" customHeight="1">
      <c r="B7" s="250" t="s">
        <v>7</v>
      </c>
      <c r="C7" s="251"/>
      <c r="D7" s="251"/>
      <c r="E7" s="251"/>
      <c r="F7" s="252"/>
      <c r="G7" s="139" t="s">
        <v>199</v>
      </c>
      <c r="H7" s="139" t="s">
        <v>204</v>
      </c>
      <c r="I7" s="139" t="s">
        <v>228</v>
      </c>
      <c r="J7" s="139" t="s">
        <v>19</v>
      </c>
      <c r="K7" s="139" t="s">
        <v>39</v>
      </c>
    </row>
    <row r="8" spans="2:14">
      <c r="B8" s="246">
        <v>1</v>
      </c>
      <c r="C8" s="247"/>
      <c r="D8" s="247"/>
      <c r="E8" s="247"/>
      <c r="F8" s="248"/>
      <c r="G8" s="24">
        <v>2</v>
      </c>
      <c r="H8" s="24">
        <v>3</v>
      </c>
      <c r="I8" s="24">
        <v>4</v>
      </c>
      <c r="J8" s="24" t="s">
        <v>226</v>
      </c>
      <c r="K8" s="24" t="s">
        <v>227</v>
      </c>
    </row>
    <row r="9" spans="2:14" ht="25.5">
      <c r="B9" s="5">
        <v>8</v>
      </c>
      <c r="C9" s="5"/>
      <c r="D9" s="5"/>
      <c r="E9" s="5"/>
      <c r="F9" s="5" t="s">
        <v>8</v>
      </c>
      <c r="G9" s="42">
        <f>G10</f>
        <v>0</v>
      </c>
      <c r="H9" s="42">
        <f t="shared" ref="H9:I9" si="0">H10</f>
        <v>0</v>
      </c>
      <c r="I9" s="42">
        <f t="shared" si="0"/>
        <v>0</v>
      </c>
      <c r="J9" s="35">
        <v>0</v>
      </c>
      <c r="K9" s="35">
        <v>0</v>
      </c>
    </row>
    <row r="10" spans="2:14">
      <c r="B10" s="5"/>
      <c r="C10" s="8">
        <v>84</v>
      </c>
      <c r="D10" s="8"/>
      <c r="E10" s="8"/>
      <c r="F10" s="8" t="s">
        <v>12</v>
      </c>
      <c r="G10" s="34">
        <f>G11</f>
        <v>0</v>
      </c>
      <c r="H10" s="34">
        <f t="shared" ref="H10:I10" si="1">H11</f>
        <v>0</v>
      </c>
      <c r="I10" s="34">
        <f t="shared" si="1"/>
        <v>0</v>
      </c>
      <c r="J10" s="35">
        <v>0</v>
      </c>
      <c r="K10" s="35">
        <v>0</v>
      </c>
    </row>
    <row r="11" spans="2:14" ht="51">
      <c r="B11" s="6"/>
      <c r="C11" s="6"/>
      <c r="D11" s="6">
        <v>844</v>
      </c>
      <c r="E11" s="6"/>
      <c r="F11" s="17" t="s">
        <v>123</v>
      </c>
      <c r="G11" s="34">
        <f>G12</f>
        <v>0</v>
      </c>
      <c r="H11" s="34">
        <f t="shared" ref="H11" si="2">H12</f>
        <v>0</v>
      </c>
      <c r="I11" s="34">
        <v>0</v>
      </c>
      <c r="J11" s="35">
        <v>0</v>
      </c>
      <c r="K11" s="35">
        <v>0</v>
      </c>
    </row>
    <row r="12" spans="2:14" ht="38.25">
      <c r="B12" s="6"/>
      <c r="C12" s="6"/>
      <c r="D12" s="6"/>
      <c r="E12" s="6">
        <v>8443</v>
      </c>
      <c r="F12" s="17" t="s">
        <v>122</v>
      </c>
      <c r="G12" s="34">
        <v>0</v>
      </c>
      <c r="H12" s="34">
        <v>0</v>
      </c>
      <c r="I12" s="35">
        <v>0</v>
      </c>
      <c r="J12" s="35">
        <v>0</v>
      </c>
      <c r="K12" s="35">
        <v>0</v>
      </c>
    </row>
    <row r="13" spans="2:14" ht="25.5">
      <c r="B13" s="7">
        <v>5</v>
      </c>
      <c r="C13" s="7"/>
      <c r="D13" s="7"/>
      <c r="E13" s="7"/>
      <c r="F13" s="10" t="s">
        <v>9</v>
      </c>
      <c r="G13" s="42">
        <f>G14</f>
        <v>0</v>
      </c>
      <c r="H13" s="42">
        <f t="shared" ref="H13:I13" si="3">H14</f>
        <v>0</v>
      </c>
      <c r="I13" s="42">
        <f t="shared" si="3"/>
        <v>0</v>
      </c>
      <c r="J13" s="43">
        <v>0</v>
      </c>
      <c r="K13" s="43">
        <v>0</v>
      </c>
    </row>
    <row r="14" spans="2:14" ht="25.5">
      <c r="B14" s="8"/>
      <c r="C14" s="8">
        <v>54</v>
      </c>
      <c r="D14" s="8"/>
      <c r="E14" s="8"/>
      <c r="F14" s="11" t="s">
        <v>13</v>
      </c>
      <c r="G14" s="34">
        <f>G15</f>
        <v>0</v>
      </c>
      <c r="H14" s="34">
        <f t="shared" ref="H14:I14" si="4">H15</f>
        <v>0</v>
      </c>
      <c r="I14" s="34">
        <f t="shared" si="4"/>
        <v>0</v>
      </c>
      <c r="J14" s="35">
        <v>0</v>
      </c>
      <c r="K14" s="35">
        <v>0</v>
      </c>
    </row>
    <row r="15" spans="2:14" ht="54" customHeight="1">
      <c r="B15" s="8"/>
      <c r="C15" s="8"/>
      <c r="D15" s="8">
        <v>544</v>
      </c>
      <c r="E15" s="17"/>
      <c r="F15" s="17" t="s">
        <v>124</v>
      </c>
      <c r="G15" s="34">
        <f>G16</f>
        <v>0</v>
      </c>
      <c r="H15" s="34">
        <f t="shared" ref="H15:I15" si="5">H16</f>
        <v>0</v>
      </c>
      <c r="I15" s="34">
        <f t="shared" si="5"/>
        <v>0</v>
      </c>
      <c r="J15" s="35">
        <v>0</v>
      </c>
      <c r="K15" s="35">
        <v>0</v>
      </c>
    </row>
    <row r="16" spans="2:14" ht="51">
      <c r="B16" s="8"/>
      <c r="C16" s="8"/>
      <c r="D16" s="8"/>
      <c r="E16" s="17">
        <v>5443</v>
      </c>
      <c r="F16" s="17" t="s">
        <v>125</v>
      </c>
      <c r="G16" s="34">
        <v>0</v>
      </c>
      <c r="H16" s="34">
        <v>0</v>
      </c>
      <c r="I16" s="35">
        <v>0</v>
      </c>
      <c r="J16" s="35">
        <v>0</v>
      </c>
      <c r="K16" s="35">
        <v>0</v>
      </c>
    </row>
    <row r="18" spans="2:11"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2:11"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2:11">
      <c r="B20" s="20"/>
      <c r="C20" s="20"/>
      <c r="D20" s="20"/>
      <c r="E20" s="20"/>
      <c r="F20" s="20"/>
      <c r="G20" s="20"/>
      <c r="H20" s="20"/>
      <c r="I20" s="20"/>
      <c r="J20" s="20"/>
      <c r="K20" s="20"/>
    </row>
  </sheetData>
  <mergeCells count="5">
    <mergeCell ref="B7:F7"/>
    <mergeCell ref="B8:F8"/>
    <mergeCell ref="B2:K2"/>
    <mergeCell ref="B4:K4"/>
    <mergeCell ref="B5:K5"/>
  </mergeCells>
  <pageMargins left="0.7" right="0.7" top="0.75" bottom="0.75" header="0.3" footer="0.3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7"/>
  <sheetViews>
    <sheetView topLeftCell="A67" workbookViewId="0">
      <selection activeCell="J10" sqref="J10"/>
    </sheetView>
  </sheetViews>
  <sheetFormatPr defaultRowHeight="15"/>
  <cols>
    <col min="1" max="1" width="5.5703125" customWidth="1"/>
    <col min="2" max="2" width="12.85546875" customWidth="1"/>
    <col min="3" max="3" width="52.140625" customWidth="1"/>
    <col min="4" max="4" width="14.85546875" style="166" customWidth="1"/>
    <col min="5" max="5" width="13.42578125" style="166" customWidth="1"/>
    <col min="6" max="6" width="11.7109375" style="166" bestFit="1" customWidth="1"/>
  </cols>
  <sheetData>
    <row r="2" spans="1:10" ht="18">
      <c r="A2" s="118"/>
      <c r="B2" s="118"/>
      <c r="C2" s="118"/>
      <c r="D2" s="162"/>
      <c r="E2" s="162"/>
      <c r="F2" s="163"/>
    </row>
    <row r="3" spans="1:10" ht="15.75" customHeight="1">
      <c r="A3" s="263" t="s">
        <v>161</v>
      </c>
      <c r="B3" s="263"/>
      <c r="C3" s="263"/>
      <c r="D3" s="263"/>
      <c r="E3" s="263"/>
      <c r="F3" s="263"/>
    </row>
    <row r="4" spans="1:10" ht="18">
      <c r="A4" s="119"/>
      <c r="B4" s="119"/>
      <c r="C4" s="119"/>
      <c r="D4" s="164"/>
      <c r="E4" s="164"/>
      <c r="F4" s="165"/>
    </row>
    <row r="5" spans="1:10" ht="15.75">
      <c r="A5" s="264" t="s">
        <v>268</v>
      </c>
      <c r="B5" s="264"/>
      <c r="C5" s="264"/>
      <c r="D5" s="264"/>
      <c r="E5" s="264"/>
      <c r="F5" s="264"/>
    </row>
    <row r="6" spans="1:10" ht="18">
      <c r="A6" s="119"/>
      <c r="B6" s="119"/>
      <c r="C6" s="119"/>
      <c r="D6" s="164"/>
      <c r="E6" s="164"/>
      <c r="F6" s="165"/>
    </row>
    <row r="7" spans="1:10" ht="38.25" customHeight="1">
      <c r="A7" s="265" t="s">
        <v>7</v>
      </c>
      <c r="B7" s="266"/>
      <c r="C7" s="267"/>
      <c r="D7" s="206" t="s">
        <v>230</v>
      </c>
      <c r="E7" s="206" t="s">
        <v>242</v>
      </c>
      <c r="F7" s="206" t="s">
        <v>39</v>
      </c>
      <c r="I7" s="58"/>
      <c r="J7" s="58"/>
    </row>
    <row r="8" spans="1:10">
      <c r="A8" s="268">
        <v>1</v>
      </c>
      <c r="B8" s="268"/>
      <c r="C8" s="268"/>
      <c r="D8" s="207">
        <v>2</v>
      </c>
      <c r="E8" s="207">
        <v>3</v>
      </c>
      <c r="F8" s="207" t="s">
        <v>229</v>
      </c>
    </row>
    <row r="9" spans="1:10" ht="15" customHeight="1">
      <c r="A9" s="255" t="s">
        <v>159</v>
      </c>
      <c r="B9" s="255"/>
      <c r="C9" s="188" t="s">
        <v>150</v>
      </c>
      <c r="D9" s="122">
        <f>D10</f>
        <v>2247203.34</v>
      </c>
      <c r="E9" s="122">
        <f t="shared" ref="E9:E10" si="0">E10</f>
        <v>1021743.0700000001</v>
      </c>
      <c r="F9" s="122">
        <f>SUM(E9/D9*100)</f>
        <v>45.467317167657825</v>
      </c>
    </row>
    <row r="10" spans="1:10">
      <c r="A10" s="269" t="s">
        <v>194</v>
      </c>
      <c r="B10" s="269"/>
      <c r="C10" s="188" t="s">
        <v>195</v>
      </c>
      <c r="D10" s="122">
        <f>D11</f>
        <v>2247203.34</v>
      </c>
      <c r="E10" s="122">
        <f t="shared" si="0"/>
        <v>1021743.0700000001</v>
      </c>
      <c r="F10" s="122">
        <f t="shared" ref="F10:F34" si="1">SUM(E10/D10*100)</f>
        <v>45.467317167657825</v>
      </c>
    </row>
    <row r="11" spans="1:10">
      <c r="A11" s="255">
        <v>912</v>
      </c>
      <c r="B11" s="255"/>
      <c r="C11" s="120" t="s">
        <v>196</v>
      </c>
      <c r="D11" s="122">
        <f>SUM(D12+D23+D34+D39+D70+D74+D78+D87+D91)</f>
        <v>2247203.34</v>
      </c>
      <c r="E11" s="122">
        <f>SUM(E12+E23+E34+E39+E70+E74+E78+E87+E91)</f>
        <v>1021743.0700000001</v>
      </c>
      <c r="F11" s="122">
        <f t="shared" si="1"/>
        <v>45.467317167657825</v>
      </c>
    </row>
    <row r="12" spans="1:10" ht="15" customHeight="1">
      <c r="A12" s="256" t="s">
        <v>163</v>
      </c>
      <c r="B12" s="256"/>
      <c r="C12" s="178" t="s">
        <v>265</v>
      </c>
      <c r="D12" s="205">
        <f>D13</f>
        <v>33514.559999999998</v>
      </c>
      <c r="E12" s="205">
        <f>E13</f>
        <v>15770.17</v>
      </c>
      <c r="F12" s="205">
        <f t="shared" si="1"/>
        <v>47.054683098927754</v>
      </c>
    </row>
    <row r="13" spans="1:10" ht="15" customHeight="1">
      <c r="A13" s="253">
        <v>4</v>
      </c>
      <c r="B13" s="254"/>
      <c r="C13" s="120" t="s">
        <v>166</v>
      </c>
      <c r="D13" s="122">
        <f>SUM(D14+D21)</f>
        <v>33514.559999999998</v>
      </c>
      <c r="E13" s="122">
        <f t="shared" ref="E13" si="2">SUM(E14+E21)</f>
        <v>15770.17</v>
      </c>
      <c r="F13" s="122">
        <f t="shared" si="1"/>
        <v>47.054683098927754</v>
      </c>
    </row>
    <row r="14" spans="1:10">
      <c r="A14" s="253">
        <v>42</v>
      </c>
      <c r="B14" s="254"/>
      <c r="C14" s="120" t="s">
        <v>160</v>
      </c>
      <c r="D14" s="122">
        <f>SUM(D15:D20)</f>
        <v>33214.559999999998</v>
      </c>
      <c r="E14" s="122">
        <f>SUM(E15:E20)</f>
        <v>15770.17</v>
      </c>
      <c r="F14" s="122">
        <f t="shared" si="1"/>
        <v>47.479689630089936</v>
      </c>
    </row>
    <row r="15" spans="1:10">
      <c r="A15" s="253">
        <v>4221</v>
      </c>
      <c r="B15" s="254"/>
      <c r="C15" s="120" t="s">
        <v>168</v>
      </c>
      <c r="D15" s="122">
        <v>3764.56</v>
      </c>
      <c r="E15" s="122">
        <v>0</v>
      </c>
      <c r="F15" s="122">
        <f t="shared" si="1"/>
        <v>0</v>
      </c>
    </row>
    <row r="16" spans="1:10">
      <c r="A16" s="253">
        <v>4222</v>
      </c>
      <c r="B16" s="254"/>
      <c r="C16" s="120" t="s">
        <v>169</v>
      </c>
      <c r="D16" s="122">
        <v>2000</v>
      </c>
      <c r="E16" s="122">
        <v>0</v>
      </c>
      <c r="F16" s="122">
        <f t="shared" si="1"/>
        <v>0</v>
      </c>
    </row>
    <row r="17" spans="1:6">
      <c r="A17" s="253">
        <v>4223</v>
      </c>
      <c r="B17" s="254"/>
      <c r="C17" s="120" t="s">
        <v>170</v>
      </c>
      <c r="D17" s="122">
        <v>1000</v>
      </c>
      <c r="E17" s="122">
        <v>0</v>
      </c>
      <c r="F17" s="122">
        <f t="shared" si="1"/>
        <v>0</v>
      </c>
    </row>
    <row r="18" spans="1:6" s="58" customFormat="1">
      <c r="A18" s="253">
        <v>4226</v>
      </c>
      <c r="B18" s="254"/>
      <c r="C18" s="120" t="s">
        <v>212</v>
      </c>
      <c r="D18" s="122">
        <v>4000</v>
      </c>
      <c r="E18" s="122">
        <v>1172.2</v>
      </c>
      <c r="F18" s="122">
        <f t="shared" ref="F18" si="3">SUM(E18/D18*100)</f>
        <v>29.305000000000003</v>
      </c>
    </row>
    <row r="19" spans="1:6" ht="15" customHeight="1">
      <c r="A19" s="253">
        <v>4227</v>
      </c>
      <c r="B19" s="254"/>
      <c r="C19" s="120" t="s">
        <v>115</v>
      </c>
      <c r="D19" s="122">
        <v>15200</v>
      </c>
      <c r="E19" s="122">
        <v>14565</v>
      </c>
      <c r="F19" s="122">
        <f t="shared" si="1"/>
        <v>95.82236842105263</v>
      </c>
    </row>
    <row r="20" spans="1:6">
      <c r="A20" s="253">
        <v>4241</v>
      </c>
      <c r="B20" s="254"/>
      <c r="C20" s="120" t="s">
        <v>144</v>
      </c>
      <c r="D20" s="122">
        <v>7250</v>
      </c>
      <c r="E20" s="122">
        <v>32.97</v>
      </c>
      <c r="F20" s="122">
        <f t="shared" si="1"/>
        <v>0.45475862068965511</v>
      </c>
    </row>
    <row r="21" spans="1:6">
      <c r="A21" s="253">
        <v>45</v>
      </c>
      <c r="B21" s="254"/>
      <c r="C21" s="120" t="s">
        <v>165</v>
      </c>
      <c r="D21" s="122">
        <f>D22</f>
        <v>300</v>
      </c>
      <c r="E21" s="122">
        <f t="shared" ref="E21" si="4">E22</f>
        <v>0</v>
      </c>
      <c r="F21" s="122">
        <f t="shared" si="1"/>
        <v>0</v>
      </c>
    </row>
    <row r="22" spans="1:6">
      <c r="A22" s="253">
        <v>4521</v>
      </c>
      <c r="B22" s="254"/>
      <c r="C22" s="120" t="s">
        <v>171</v>
      </c>
      <c r="D22" s="122">
        <v>300</v>
      </c>
      <c r="E22" s="122">
        <v>0</v>
      </c>
      <c r="F22" s="122">
        <f t="shared" si="1"/>
        <v>0</v>
      </c>
    </row>
    <row r="23" spans="1:6">
      <c r="A23" s="256" t="s">
        <v>172</v>
      </c>
      <c r="B23" s="256"/>
      <c r="C23" s="178" t="s">
        <v>151</v>
      </c>
      <c r="D23" s="205">
        <f>D24</f>
        <v>1849518</v>
      </c>
      <c r="E23" s="205">
        <f>E24</f>
        <v>836867.23</v>
      </c>
      <c r="F23" s="205">
        <f t="shared" si="1"/>
        <v>45.247855387187364</v>
      </c>
    </row>
    <row r="24" spans="1:6">
      <c r="A24" s="253">
        <v>3</v>
      </c>
      <c r="B24" s="254"/>
      <c r="C24" s="120" t="s">
        <v>4</v>
      </c>
      <c r="D24" s="122">
        <f>SUM(D25+D31)</f>
        <v>1849518</v>
      </c>
      <c r="E24" s="122">
        <f t="shared" ref="E24" si="5">SUM(E25+E31)</f>
        <v>836867.23</v>
      </c>
      <c r="F24" s="122">
        <f t="shared" si="1"/>
        <v>45.247855387187364</v>
      </c>
    </row>
    <row r="25" spans="1:6">
      <c r="A25" s="253">
        <v>31</v>
      </c>
      <c r="B25" s="254"/>
      <c r="C25" s="120" t="s">
        <v>5</v>
      </c>
      <c r="D25" s="122">
        <f>SUM(D26:D30)</f>
        <v>1824862</v>
      </c>
      <c r="E25" s="122">
        <f t="shared" ref="E25" si="6">SUM(E26:E30)</f>
        <v>824684.36</v>
      </c>
      <c r="F25" s="122">
        <f t="shared" si="1"/>
        <v>45.191601337525796</v>
      </c>
    </row>
    <row r="26" spans="1:6">
      <c r="A26" s="253">
        <v>3111</v>
      </c>
      <c r="B26" s="254"/>
      <c r="C26" s="120" t="s">
        <v>28</v>
      </c>
      <c r="D26" s="122">
        <v>1500000</v>
      </c>
      <c r="E26" s="122">
        <v>659085.96</v>
      </c>
      <c r="F26" s="122">
        <f t="shared" si="1"/>
        <v>43.939064000000002</v>
      </c>
    </row>
    <row r="27" spans="1:6">
      <c r="A27" s="253">
        <v>3113</v>
      </c>
      <c r="B27" s="254"/>
      <c r="C27" s="120" t="s">
        <v>75</v>
      </c>
      <c r="D27" s="122">
        <v>26000</v>
      </c>
      <c r="E27" s="122">
        <v>17667.169999999998</v>
      </c>
      <c r="F27" s="122">
        <f t="shared" si="1"/>
        <v>67.950653846153841</v>
      </c>
    </row>
    <row r="28" spans="1:6" ht="15" customHeight="1">
      <c r="A28" s="253">
        <v>3114</v>
      </c>
      <c r="B28" s="254"/>
      <c r="C28" s="120" t="s">
        <v>76</v>
      </c>
      <c r="D28" s="122">
        <v>8000</v>
      </c>
      <c r="E28" s="122">
        <v>4976.7299999999996</v>
      </c>
      <c r="F28" s="122">
        <f t="shared" si="1"/>
        <v>62.209125</v>
      </c>
    </row>
    <row r="29" spans="1:6" ht="15" customHeight="1">
      <c r="A29" s="253">
        <v>3121</v>
      </c>
      <c r="B29" s="254"/>
      <c r="C29" s="120" t="s">
        <v>77</v>
      </c>
      <c r="D29" s="122">
        <v>63862</v>
      </c>
      <c r="E29" s="122">
        <v>31799.59</v>
      </c>
      <c r="F29" s="122">
        <f t="shared" si="1"/>
        <v>49.794228179512075</v>
      </c>
    </row>
    <row r="30" spans="1:6">
      <c r="A30" s="253">
        <v>3132</v>
      </c>
      <c r="B30" s="254"/>
      <c r="C30" s="120" t="s">
        <v>79</v>
      </c>
      <c r="D30" s="122">
        <v>227000</v>
      </c>
      <c r="E30" s="122">
        <v>111154.91</v>
      </c>
      <c r="F30" s="122">
        <f t="shared" si="1"/>
        <v>48.966920704845819</v>
      </c>
    </row>
    <row r="31" spans="1:6">
      <c r="A31" s="253">
        <v>32</v>
      </c>
      <c r="B31" s="254"/>
      <c r="C31" s="120" t="s">
        <v>11</v>
      </c>
      <c r="D31" s="122">
        <f>SUM(D32+D33)</f>
        <v>24656</v>
      </c>
      <c r="E31" s="122">
        <f t="shared" ref="E31" si="7">SUM(E32+E33)</f>
        <v>12182.87</v>
      </c>
      <c r="F31" s="122">
        <f t="shared" si="1"/>
        <v>49.411380597014933</v>
      </c>
    </row>
    <row r="32" spans="1:6">
      <c r="A32" s="253">
        <v>3212</v>
      </c>
      <c r="B32" s="254"/>
      <c r="C32" s="120" t="s">
        <v>80</v>
      </c>
      <c r="D32" s="122">
        <v>20000</v>
      </c>
      <c r="E32" s="122">
        <v>9854.8700000000008</v>
      </c>
      <c r="F32" s="122">
        <f t="shared" si="1"/>
        <v>49.274350000000005</v>
      </c>
    </row>
    <row r="33" spans="1:6">
      <c r="A33" s="253">
        <v>3295</v>
      </c>
      <c r="B33" s="254"/>
      <c r="C33" s="120" t="s">
        <v>101</v>
      </c>
      <c r="D33" s="122">
        <v>4656</v>
      </c>
      <c r="E33" s="122">
        <v>2328</v>
      </c>
      <c r="F33" s="122">
        <f t="shared" si="1"/>
        <v>50</v>
      </c>
    </row>
    <row r="34" spans="1:6">
      <c r="A34" s="256" t="s">
        <v>176</v>
      </c>
      <c r="B34" s="256"/>
      <c r="C34" s="178" t="s">
        <v>177</v>
      </c>
      <c r="D34" s="205">
        <f>D35</f>
        <v>12115</v>
      </c>
      <c r="E34" s="205">
        <f>E35</f>
        <v>4744.9699999999993</v>
      </c>
      <c r="F34" s="205">
        <f t="shared" si="1"/>
        <v>39.166075113495666</v>
      </c>
    </row>
    <row r="35" spans="1:6">
      <c r="A35" s="253">
        <v>3</v>
      </c>
      <c r="B35" s="254"/>
      <c r="C35" s="120" t="s">
        <v>4</v>
      </c>
      <c r="D35" s="122">
        <f t="shared" ref="D35:E35" si="8">D36</f>
        <v>12115</v>
      </c>
      <c r="E35" s="122">
        <f t="shared" si="8"/>
        <v>4744.9699999999993</v>
      </c>
      <c r="F35" s="122">
        <f t="shared" ref="F35:F71" si="9">SUM(E35/D35*100)</f>
        <v>39.166075113495666</v>
      </c>
    </row>
    <row r="36" spans="1:6" ht="15" customHeight="1">
      <c r="A36" s="253">
        <v>32</v>
      </c>
      <c r="B36" s="254"/>
      <c r="C36" s="120" t="s">
        <v>11</v>
      </c>
      <c r="D36" s="122">
        <f>SUM(D37+D38)</f>
        <v>12115</v>
      </c>
      <c r="E36" s="122">
        <f>SUM(E37+E38)</f>
        <v>4744.9699999999993</v>
      </c>
      <c r="F36" s="122">
        <f t="shared" si="9"/>
        <v>39.166075113495666</v>
      </c>
    </row>
    <row r="37" spans="1:6">
      <c r="A37" s="253">
        <v>3224</v>
      </c>
      <c r="B37" s="254"/>
      <c r="C37" s="120" t="s">
        <v>86</v>
      </c>
      <c r="D37" s="122">
        <v>4800</v>
      </c>
      <c r="E37" s="122">
        <v>1326.75</v>
      </c>
      <c r="F37" s="122">
        <f t="shared" si="9"/>
        <v>27.640625000000004</v>
      </c>
    </row>
    <row r="38" spans="1:6">
      <c r="A38" s="186">
        <v>3232</v>
      </c>
      <c r="B38" s="187"/>
      <c r="C38" s="120" t="s">
        <v>91</v>
      </c>
      <c r="D38" s="122">
        <v>7315</v>
      </c>
      <c r="E38" s="122">
        <v>3418.22</v>
      </c>
      <c r="F38" s="122">
        <f t="shared" si="9"/>
        <v>46.72891319207109</v>
      </c>
    </row>
    <row r="39" spans="1:6">
      <c r="A39" s="256" t="s">
        <v>179</v>
      </c>
      <c r="B39" s="256"/>
      <c r="C39" s="178" t="s">
        <v>180</v>
      </c>
      <c r="D39" s="205">
        <f>D40</f>
        <v>132115.78</v>
      </c>
      <c r="E39" s="205">
        <f>E40</f>
        <v>57774.94</v>
      </c>
      <c r="F39" s="205">
        <f t="shared" si="9"/>
        <v>43.730536957810799</v>
      </c>
    </row>
    <row r="40" spans="1:6">
      <c r="A40" s="253">
        <v>3</v>
      </c>
      <c r="B40" s="254"/>
      <c r="C40" s="120" t="s">
        <v>4</v>
      </c>
      <c r="D40" s="122">
        <f>SUM(D41+D63+D66+D68)</f>
        <v>132115.78</v>
      </c>
      <c r="E40" s="122">
        <f>SUM(E41+E63+E66+E68)</f>
        <v>57774.94</v>
      </c>
      <c r="F40" s="122">
        <f t="shared" si="9"/>
        <v>43.730536957810799</v>
      </c>
    </row>
    <row r="41" spans="1:6">
      <c r="A41" s="253">
        <v>32</v>
      </c>
      <c r="B41" s="254"/>
      <c r="C41" s="120" t="s">
        <v>11</v>
      </c>
      <c r="D41" s="122">
        <f>SUM(D42:D62)</f>
        <v>105064.19</v>
      </c>
      <c r="E41" s="122">
        <f>SUM(E42:E62)</f>
        <v>56823.71</v>
      </c>
      <c r="F41" s="122">
        <f t="shared" si="9"/>
        <v>54.084755233919381</v>
      </c>
    </row>
    <row r="42" spans="1:6">
      <c r="A42" s="253">
        <v>3211</v>
      </c>
      <c r="B42" s="254"/>
      <c r="C42" s="120" t="s">
        <v>30</v>
      </c>
      <c r="D42" s="122">
        <v>10051.6</v>
      </c>
      <c r="E42" s="122">
        <v>6202.89</v>
      </c>
      <c r="F42" s="122">
        <f t="shared" si="9"/>
        <v>61.710473954395319</v>
      </c>
    </row>
    <row r="43" spans="1:6">
      <c r="A43" s="253">
        <v>3213</v>
      </c>
      <c r="B43" s="254"/>
      <c r="C43" s="120" t="s">
        <v>81</v>
      </c>
      <c r="D43" s="122">
        <v>803</v>
      </c>
      <c r="E43" s="122">
        <v>252.65</v>
      </c>
      <c r="F43" s="122">
        <f t="shared" si="9"/>
        <v>31.463262764632628</v>
      </c>
    </row>
    <row r="44" spans="1:6" ht="15" customHeight="1">
      <c r="A44" s="255">
        <v>3221</v>
      </c>
      <c r="B44" s="255"/>
      <c r="C44" s="120" t="s">
        <v>182</v>
      </c>
      <c r="D44" s="122">
        <v>12863</v>
      </c>
      <c r="E44" s="122">
        <v>4665.1899999999996</v>
      </c>
      <c r="F44" s="122">
        <f t="shared" si="9"/>
        <v>36.268288890616496</v>
      </c>
    </row>
    <row r="45" spans="1:6" s="58" customFormat="1" ht="15" customHeight="1">
      <c r="A45" s="189">
        <v>3222</v>
      </c>
      <c r="B45" s="190"/>
      <c r="C45" s="120" t="s">
        <v>84</v>
      </c>
      <c r="D45" s="122">
        <v>1</v>
      </c>
      <c r="E45" s="122">
        <v>85.46</v>
      </c>
      <c r="F45" s="122">
        <f t="shared" si="9"/>
        <v>8546</v>
      </c>
    </row>
    <row r="46" spans="1:6" s="58" customFormat="1" ht="15" customHeight="1">
      <c r="A46" s="189">
        <v>3225</v>
      </c>
      <c r="B46" s="190"/>
      <c r="C46" s="120" t="s">
        <v>85</v>
      </c>
      <c r="D46" s="122">
        <v>25568</v>
      </c>
      <c r="E46" s="122">
        <v>17606.060000000001</v>
      </c>
      <c r="F46" s="122">
        <f t="shared" si="9"/>
        <v>68.859746558197756</v>
      </c>
    </row>
    <row r="47" spans="1:6" ht="15" customHeight="1">
      <c r="A47" s="253">
        <v>3225</v>
      </c>
      <c r="B47" s="254"/>
      <c r="C47" s="120" t="s">
        <v>183</v>
      </c>
      <c r="D47" s="122">
        <v>7620.5</v>
      </c>
      <c r="E47" s="122">
        <v>490</v>
      </c>
      <c r="F47" s="122">
        <f t="shared" si="9"/>
        <v>6.4300242766222686</v>
      </c>
    </row>
    <row r="48" spans="1:6">
      <c r="A48" s="253">
        <v>3227</v>
      </c>
      <c r="B48" s="254"/>
      <c r="C48" s="120" t="s">
        <v>263</v>
      </c>
      <c r="D48" s="122">
        <v>370</v>
      </c>
      <c r="E48" s="122">
        <v>177.23</v>
      </c>
      <c r="F48" s="122">
        <f t="shared" si="9"/>
        <v>47.9</v>
      </c>
    </row>
    <row r="49" spans="1:6">
      <c r="A49" s="253">
        <v>3231</v>
      </c>
      <c r="B49" s="254"/>
      <c r="C49" s="120" t="s">
        <v>90</v>
      </c>
      <c r="D49" s="122">
        <v>20078.400000000001</v>
      </c>
      <c r="E49" s="122">
        <v>12527.31</v>
      </c>
      <c r="F49" s="122">
        <f t="shared" si="9"/>
        <v>62.391973464021035</v>
      </c>
    </row>
    <row r="50" spans="1:6">
      <c r="A50" s="253">
        <v>3233</v>
      </c>
      <c r="B50" s="254"/>
      <c r="C50" s="120" t="s">
        <v>92</v>
      </c>
      <c r="D50" s="122">
        <v>83.2</v>
      </c>
      <c r="E50" s="122">
        <v>83.2</v>
      </c>
      <c r="F50" s="122">
        <f t="shared" si="9"/>
        <v>100</v>
      </c>
    </row>
    <row r="51" spans="1:6">
      <c r="A51" s="253">
        <v>3234</v>
      </c>
      <c r="B51" s="254"/>
      <c r="C51" s="120" t="s">
        <v>184</v>
      </c>
      <c r="D51" s="122">
        <v>11003.64</v>
      </c>
      <c r="E51" s="122">
        <v>6719.3</v>
      </c>
      <c r="F51" s="122">
        <f t="shared" si="9"/>
        <v>61.064338709736056</v>
      </c>
    </row>
    <row r="52" spans="1:6">
      <c r="A52" s="260">
        <v>3235</v>
      </c>
      <c r="B52" s="260"/>
      <c r="C52" s="120" t="s">
        <v>94</v>
      </c>
      <c r="D52" s="122">
        <v>125</v>
      </c>
      <c r="E52" s="122">
        <v>73.2</v>
      </c>
      <c r="F52" s="122">
        <f t="shared" si="9"/>
        <v>58.56</v>
      </c>
    </row>
    <row r="53" spans="1:6">
      <c r="A53" s="260">
        <v>3236</v>
      </c>
      <c r="B53" s="260"/>
      <c r="C53" s="120" t="s">
        <v>95</v>
      </c>
      <c r="D53" s="122">
        <v>3220</v>
      </c>
      <c r="E53" s="122">
        <v>3186.3</v>
      </c>
      <c r="F53" s="122">
        <f t="shared" si="9"/>
        <v>98.953416149068332</v>
      </c>
    </row>
    <row r="54" spans="1:6">
      <c r="A54" s="260">
        <v>3237</v>
      </c>
      <c r="B54" s="260"/>
      <c r="C54" s="120" t="s">
        <v>96</v>
      </c>
      <c r="D54" s="122">
        <v>3115</v>
      </c>
      <c r="E54" s="122">
        <v>1346.46</v>
      </c>
      <c r="F54" s="122">
        <f t="shared" si="9"/>
        <v>43.225040128410917</v>
      </c>
    </row>
    <row r="55" spans="1:6">
      <c r="A55" s="260">
        <v>3238</v>
      </c>
      <c r="B55" s="260"/>
      <c r="C55" s="120" t="s">
        <v>97</v>
      </c>
      <c r="D55" s="122">
        <v>1817.58</v>
      </c>
      <c r="E55" s="122">
        <v>915.16</v>
      </c>
      <c r="F55" s="122">
        <f t="shared" si="9"/>
        <v>50.350466004247409</v>
      </c>
    </row>
    <row r="56" spans="1:6">
      <c r="A56" s="260">
        <v>3239</v>
      </c>
      <c r="B56" s="260"/>
      <c r="C56" s="120" t="s">
        <v>98</v>
      </c>
      <c r="D56" s="122">
        <v>3335</v>
      </c>
      <c r="E56" s="122">
        <v>1553</v>
      </c>
      <c r="F56" s="122">
        <f t="shared" si="9"/>
        <v>46.566716641679164</v>
      </c>
    </row>
    <row r="57" spans="1:6" s="58" customFormat="1">
      <c r="A57" s="261">
        <v>3241</v>
      </c>
      <c r="B57" s="262"/>
      <c r="C57" s="120" t="s">
        <v>120</v>
      </c>
      <c r="D57" s="122">
        <v>500</v>
      </c>
      <c r="E57" s="122">
        <v>0</v>
      </c>
      <c r="F57" s="122">
        <v>0</v>
      </c>
    </row>
    <row r="58" spans="1:6">
      <c r="A58" s="260">
        <v>3292</v>
      </c>
      <c r="B58" s="260"/>
      <c r="C58" s="120" t="s">
        <v>99</v>
      </c>
      <c r="D58" s="122">
        <v>519.49</v>
      </c>
      <c r="E58" s="122">
        <v>519.49</v>
      </c>
      <c r="F58" s="122">
        <f t="shared" si="9"/>
        <v>100</v>
      </c>
    </row>
    <row r="59" spans="1:6">
      <c r="A59" s="260">
        <v>3293</v>
      </c>
      <c r="B59" s="260"/>
      <c r="C59" s="120" t="s">
        <v>100</v>
      </c>
      <c r="D59" s="122">
        <v>593.88</v>
      </c>
      <c r="E59" s="122">
        <v>0</v>
      </c>
      <c r="F59" s="122">
        <f t="shared" si="9"/>
        <v>0</v>
      </c>
    </row>
    <row r="60" spans="1:6">
      <c r="A60" s="260">
        <v>3294</v>
      </c>
      <c r="B60" s="260"/>
      <c r="C60" s="120" t="s">
        <v>130</v>
      </c>
      <c r="D60" s="122">
        <v>212.09</v>
      </c>
      <c r="E60" s="122">
        <v>140</v>
      </c>
      <c r="F60" s="122">
        <f t="shared" si="9"/>
        <v>66.009712857749065</v>
      </c>
    </row>
    <row r="61" spans="1:6">
      <c r="A61" s="260">
        <v>3295</v>
      </c>
      <c r="B61" s="260"/>
      <c r="C61" s="120" t="s">
        <v>101</v>
      </c>
      <c r="D61" s="122">
        <v>80</v>
      </c>
      <c r="E61" s="122">
        <v>27</v>
      </c>
      <c r="F61" s="122">
        <f t="shared" si="9"/>
        <v>33.75</v>
      </c>
    </row>
    <row r="62" spans="1:6">
      <c r="A62" s="260">
        <v>3299</v>
      </c>
      <c r="B62" s="260"/>
      <c r="C62" s="120" t="s">
        <v>181</v>
      </c>
      <c r="D62" s="122">
        <v>3103.81</v>
      </c>
      <c r="E62" s="122">
        <v>253.81</v>
      </c>
      <c r="F62" s="122">
        <f t="shared" si="9"/>
        <v>8.1773691044232741</v>
      </c>
    </row>
    <row r="63" spans="1:6">
      <c r="A63" s="260">
        <v>34</v>
      </c>
      <c r="B63" s="260"/>
      <c r="C63" s="120" t="s">
        <v>106</v>
      </c>
      <c r="D63" s="122">
        <f>SUM(D64:D65)</f>
        <v>9</v>
      </c>
      <c r="E63" s="122">
        <f>SUM(E64:E65)</f>
        <v>0</v>
      </c>
      <c r="F63" s="122">
        <v>0</v>
      </c>
    </row>
    <row r="64" spans="1:6">
      <c r="A64" s="260">
        <v>3431</v>
      </c>
      <c r="B64" s="260"/>
      <c r="C64" s="120" t="s">
        <v>185</v>
      </c>
      <c r="D64" s="122">
        <v>0</v>
      </c>
      <c r="E64" s="122">
        <v>0</v>
      </c>
      <c r="F64" s="122">
        <v>0</v>
      </c>
    </row>
    <row r="65" spans="1:6" s="58" customFormat="1">
      <c r="A65" s="261">
        <v>3433</v>
      </c>
      <c r="B65" s="262"/>
      <c r="C65" s="120" t="s">
        <v>119</v>
      </c>
      <c r="D65" s="122">
        <v>9</v>
      </c>
      <c r="E65" s="122">
        <v>0</v>
      </c>
      <c r="F65" s="122">
        <v>0</v>
      </c>
    </row>
    <row r="66" spans="1:6" ht="25.5">
      <c r="A66" s="260">
        <v>37</v>
      </c>
      <c r="B66" s="260"/>
      <c r="C66" s="120" t="s">
        <v>187</v>
      </c>
      <c r="D66" s="122">
        <f>D67</f>
        <v>25089.78</v>
      </c>
      <c r="E66" s="122">
        <f t="shared" ref="E66" si="10">E67</f>
        <v>60</v>
      </c>
      <c r="F66" s="122">
        <f t="shared" si="9"/>
        <v>0.23914119613643484</v>
      </c>
    </row>
    <row r="67" spans="1:6">
      <c r="A67" s="260">
        <v>3722</v>
      </c>
      <c r="B67" s="260"/>
      <c r="C67" s="120" t="s">
        <v>186</v>
      </c>
      <c r="D67" s="122">
        <v>25089.78</v>
      </c>
      <c r="E67" s="122">
        <v>60</v>
      </c>
      <c r="F67" s="122">
        <f t="shared" si="9"/>
        <v>0.23914119613643484</v>
      </c>
    </row>
    <row r="68" spans="1:6">
      <c r="A68" s="260">
        <v>38</v>
      </c>
      <c r="B68" s="260"/>
      <c r="C68" s="120" t="s">
        <v>111</v>
      </c>
      <c r="D68" s="122">
        <f>D69</f>
        <v>1952.81</v>
      </c>
      <c r="E68" s="122">
        <f>E69</f>
        <v>891.23</v>
      </c>
      <c r="F68" s="122">
        <f t="shared" si="9"/>
        <v>45.638336550918936</v>
      </c>
    </row>
    <row r="69" spans="1:6">
      <c r="A69" s="260">
        <v>3812</v>
      </c>
      <c r="B69" s="260"/>
      <c r="C69" s="120" t="s">
        <v>113</v>
      </c>
      <c r="D69" s="122">
        <v>1952.81</v>
      </c>
      <c r="E69" s="122">
        <v>891.23</v>
      </c>
      <c r="F69" s="122">
        <f t="shared" si="9"/>
        <v>45.638336550918936</v>
      </c>
    </row>
    <row r="70" spans="1:6" s="77" customFormat="1" ht="19.5" customHeight="1">
      <c r="A70" s="257" t="s">
        <v>269</v>
      </c>
      <c r="B70" s="258"/>
      <c r="C70" s="178" t="s">
        <v>247</v>
      </c>
      <c r="D70" s="205">
        <f>D71</f>
        <v>116000</v>
      </c>
      <c r="E70" s="205">
        <f t="shared" ref="E70:E72" si="11">E71</f>
        <v>54402.32</v>
      </c>
      <c r="F70" s="205">
        <f t="shared" si="9"/>
        <v>46.898551724137931</v>
      </c>
    </row>
    <row r="71" spans="1:6">
      <c r="A71" s="255">
        <v>3</v>
      </c>
      <c r="B71" s="255"/>
      <c r="C71" s="120" t="s">
        <v>4</v>
      </c>
      <c r="D71" s="122">
        <f>D72</f>
        <v>116000</v>
      </c>
      <c r="E71" s="122">
        <f t="shared" si="11"/>
        <v>54402.32</v>
      </c>
      <c r="F71" s="122">
        <f t="shared" si="9"/>
        <v>46.898551724137931</v>
      </c>
    </row>
    <row r="72" spans="1:6" ht="25.5">
      <c r="A72" s="255">
        <v>37</v>
      </c>
      <c r="B72" s="255"/>
      <c r="C72" s="120" t="s">
        <v>248</v>
      </c>
      <c r="D72" s="122">
        <f>D73</f>
        <v>116000</v>
      </c>
      <c r="E72" s="122">
        <f t="shared" si="11"/>
        <v>54402.32</v>
      </c>
      <c r="F72" s="122">
        <f t="shared" ref="F72:F94" si="12">SUM(E72/D72*100)</f>
        <v>46.898551724137931</v>
      </c>
    </row>
    <row r="73" spans="1:6">
      <c r="A73" s="255">
        <v>3722</v>
      </c>
      <c r="B73" s="255"/>
      <c r="C73" s="120" t="s">
        <v>186</v>
      </c>
      <c r="D73" s="122">
        <v>116000</v>
      </c>
      <c r="E73" s="122">
        <v>54402.32</v>
      </c>
      <c r="F73" s="122">
        <f t="shared" si="12"/>
        <v>46.898551724137931</v>
      </c>
    </row>
    <row r="74" spans="1:6" s="77" customFormat="1">
      <c r="A74" s="259" t="s">
        <v>188</v>
      </c>
      <c r="B74" s="259"/>
      <c r="C74" s="178" t="s">
        <v>189</v>
      </c>
      <c r="D74" s="205">
        <f>D75</f>
        <v>140</v>
      </c>
      <c r="E74" s="205">
        <f>E75</f>
        <v>0</v>
      </c>
      <c r="F74" s="205">
        <f t="shared" si="12"/>
        <v>0</v>
      </c>
    </row>
    <row r="75" spans="1:6" ht="15" customHeight="1">
      <c r="A75" s="255">
        <v>3</v>
      </c>
      <c r="B75" s="255"/>
      <c r="C75" s="120" t="s">
        <v>4</v>
      </c>
      <c r="D75" s="122">
        <f t="shared" ref="D75:E76" si="13">D76</f>
        <v>140</v>
      </c>
      <c r="E75" s="122">
        <f t="shared" si="13"/>
        <v>0</v>
      </c>
      <c r="F75" s="122">
        <f t="shared" si="12"/>
        <v>0</v>
      </c>
    </row>
    <row r="76" spans="1:6">
      <c r="A76" s="255">
        <v>32</v>
      </c>
      <c r="B76" s="255"/>
      <c r="C76" s="120" t="s">
        <v>11</v>
      </c>
      <c r="D76" s="122">
        <f>D77</f>
        <v>140</v>
      </c>
      <c r="E76" s="122">
        <f t="shared" si="13"/>
        <v>0</v>
      </c>
      <c r="F76" s="122">
        <f t="shared" si="12"/>
        <v>0</v>
      </c>
    </row>
    <row r="77" spans="1:6">
      <c r="A77" s="255">
        <v>3222</v>
      </c>
      <c r="B77" s="255"/>
      <c r="C77" s="120" t="s">
        <v>84</v>
      </c>
      <c r="D77" s="122">
        <v>140</v>
      </c>
      <c r="E77" s="122">
        <v>0</v>
      </c>
      <c r="F77" s="122">
        <f t="shared" si="12"/>
        <v>0</v>
      </c>
    </row>
    <row r="78" spans="1:6" s="77" customFormat="1">
      <c r="A78" s="256" t="s">
        <v>191</v>
      </c>
      <c r="B78" s="256"/>
      <c r="C78" s="178" t="s">
        <v>192</v>
      </c>
      <c r="D78" s="205">
        <f>D79</f>
        <v>98300</v>
      </c>
      <c r="E78" s="205">
        <f>E79</f>
        <v>48806.01</v>
      </c>
      <c r="F78" s="205">
        <f t="shared" si="12"/>
        <v>49.65006103763988</v>
      </c>
    </row>
    <row r="79" spans="1:6" ht="15" customHeight="1">
      <c r="A79" s="255">
        <v>3</v>
      </c>
      <c r="B79" s="255"/>
      <c r="C79" s="120" t="s">
        <v>4</v>
      </c>
      <c r="D79" s="122">
        <f>SUM(D80+D84)</f>
        <v>98300</v>
      </c>
      <c r="E79" s="122">
        <f t="shared" ref="E79" si="14">SUM(E80+E84)</f>
        <v>48806.01</v>
      </c>
      <c r="F79" s="122">
        <f t="shared" si="12"/>
        <v>49.65006103763988</v>
      </c>
    </row>
    <row r="80" spans="1:6">
      <c r="A80" s="255">
        <v>31</v>
      </c>
      <c r="B80" s="255"/>
      <c r="C80" s="120" t="s">
        <v>5</v>
      </c>
      <c r="D80" s="122">
        <f>SUM(D81:D83)</f>
        <v>94350</v>
      </c>
      <c r="E80" s="122">
        <f t="shared" ref="E80" si="15">SUM(E81:E83)</f>
        <v>47272.01</v>
      </c>
      <c r="F80" s="122">
        <f t="shared" si="12"/>
        <v>50.10281928987812</v>
      </c>
    </row>
    <row r="81" spans="1:6">
      <c r="A81" s="255">
        <v>3111</v>
      </c>
      <c r="B81" s="255"/>
      <c r="C81" s="120" t="s">
        <v>28</v>
      </c>
      <c r="D81" s="122">
        <v>75200</v>
      </c>
      <c r="E81" s="122">
        <v>38173.360000000001</v>
      </c>
      <c r="F81" s="122">
        <f t="shared" si="12"/>
        <v>50.762446808510639</v>
      </c>
    </row>
    <row r="82" spans="1:6">
      <c r="A82" s="255">
        <v>3121</v>
      </c>
      <c r="B82" s="255"/>
      <c r="C82" s="120" t="s">
        <v>77</v>
      </c>
      <c r="D82" s="122">
        <v>6550</v>
      </c>
      <c r="E82" s="122">
        <v>2800</v>
      </c>
      <c r="F82" s="122">
        <f t="shared" si="12"/>
        <v>42.748091603053432</v>
      </c>
    </row>
    <row r="83" spans="1:6" ht="15" customHeight="1">
      <c r="A83" s="255">
        <v>3132</v>
      </c>
      <c r="B83" s="255"/>
      <c r="C83" s="120" t="s">
        <v>79</v>
      </c>
      <c r="D83" s="122">
        <v>12600</v>
      </c>
      <c r="E83" s="122">
        <v>6298.65</v>
      </c>
      <c r="F83" s="122">
        <f t="shared" si="12"/>
        <v>49.989285714285714</v>
      </c>
    </row>
    <row r="84" spans="1:6" ht="15" customHeight="1">
      <c r="A84" s="255">
        <v>32</v>
      </c>
      <c r="B84" s="255"/>
      <c r="C84" s="120" t="s">
        <v>190</v>
      </c>
      <c r="D84" s="122">
        <v>3950</v>
      </c>
      <c r="E84" s="122">
        <f t="shared" ref="E84" si="16">SUM(E85+E86)</f>
        <v>1534</v>
      </c>
      <c r="F84" s="122">
        <f t="shared" si="12"/>
        <v>38.835443037974684</v>
      </c>
    </row>
    <row r="85" spans="1:6">
      <c r="A85" s="253">
        <v>3211</v>
      </c>
      <c r="B85" s="254"/>
      <c r="C85" s="120" t="s">
        <v>200</v>
      </c>
      <c r="D85" s="122">
        <v>500</v>
      </c>
      <c r="E85" s="122">
        <v>0</v>
      </c>
      <c r="F85" s="122">
        <f t="shared" si="12"/>
        <v>0</v>
      </c>
    </row>
    <row r="86" spans="1:6">
      <c r="A86" s="255">
        <v>3212</v>
      </c>
      <c r="B86" s="255"/>
      <c r="C86" s="120" t="s">
        <v>80</v>
      </c>
      <c r="D86" s="122">
        <v>3450</v>
      </c>
      <c r="E86" s="122">
        <v>1534</v>
      </c>
      <c r="F86" s="122">
        <f t="shared" si="12"/>
        <v>44.463768115942031</v>
      </c>
    </row>
    <row r="87" spans="1:6" s="77" customFormat="1">
      <c r="A87" s="256" t="s">
        <v>256</v>
      </c>
      <c r="B87" s="256"/>
      <c r="C87" s="178" t="s">
        <v>257</v>
      </c>
      <c r="D87" s="205">
        <f>D88</f>
        <v>3450</v>
      </c>
      <c r="E87" s="205">
        <f>E88</f>
        <v>3377.43</v>
      </c>
      <c r="F87" s="205">
        <f t="shared" si="12"/>
        <v>97.896521739130421</v>
      </c>
    </row>
    <row r="88" spans="1:6">
      <c r="A88" s="255">
        <v>3</v>
      </c>
      <c r="B88" s="255"/>
      <c r="C88" s="120" t="s">
        <v>4</v>
      </c>
      <c r="D88" s="122">
        <f>D89</f>
        <v>3450</v>
      </c>
      <c r="E88" s="122">
        <f t="shared" ref="E88:E89" si="17">E89</f>
        <v>3377.43</v>
      </c>
      <c r="F88" s="122">
        <f t="shared" si="12"/>
        <v>97.896521739130421</v>
      </c>
    </row>
    <row r="89" spans="1:6">
      <c r="A89" s="255">
        <v>32</v>
      </c>
      <c r="B89" s="255"/>
      <c r="C89" s="120" t="s">
        <v>11</v>
      </c>
      <c r="D89" s="122">
        <f>D90</f>
        <v>3450</v>
      </c>
      <c r="E89" s="122">
        <f t="shared" si="17"/>
        <v>3377.43</v>
      </c>
      <c r="F89" s="122">
        <f t="shared" si="12"/>
        <v>97.896521739130421</v>
      </c>
    </row>
    <row r="90" spans="1:6">
      <c r="A90" s="255">
        <v>3222</v>
      </c>
      <c r="B90" s="255"/>
      <c r="C90" s="120" t="s">
        <v>84</v>
      </c>
      <c r="D90" s="122">
        <v>3450</v>
      </c>
      <c r="E90" s="122">
        <v>3377.43</v>
      </c>
      <c r="F90" s="122">
        <f t="shared" si="12"/>
        <v>97.896521739130421</v>
      </c>
    </row>
    <row r="91" spans="1:6" s="77" customFormat="1">
      <c r="A91" s="256" t="s">
        <v>261</v>
      </c>
      <c r="B91" s="256"/>
      <c r="C91" s="178" t="s">
        <v>262</v>
      </c>
      <c r="D91" s="205">
        <f>D92</f>
        <v>2050</v>
      </c>
      <c r="E91" s="205">
        <f>E92</f>
        <v>0</v>
      </c>
      <c r="F91" s="205">
        <f t="shared" si="12"/>
        <v>0</v>
      </c>
    </row>
    <row r="92" spans="1:6" ht="15" customHeight="1">
      <c r="A92" s="255">
        <v>3</v>
      </c>
      <c r="B92" s="255"/>
      <c r="C92" s="120" t="s">
        <v>4</v>
      </c>
      <c r="D92" s="122">
        <f>D93</f>
        <v>2050</v>
      </c>
      <c r="E92" s="122">
        <f t="shared" ref="E92:E93" si="18">E93</f>
        <v>0</v>
      </c>
      <c r="F92" s="122">
        <f t="shared" si="12"/>
        <v>0</v>
      </c>
    </row>
    <row r="93" spans="1:6">
      <c r="A93" s="255">
        <v>32</v>
      </c>
      <c r="B93" s="255"/>
      <c r="C93" s="120" t="s">
        <v>11</v>
      </c>
      <c r="D93" s="122">
        <f>D94</f>
        <v>2050</v>
      </c>
      <c r="E93" s="122">
        <f t="shared" si="18"/>
        <v>0</v>
      </c>
      <c r="F93" s="122">
        <f t="shared" si="12"/>
        <v>0</v>
      </c>
    </row>
    <row r="94" spans="1:6">
      <c r="A94" s="255">
        <v>3222</v>
      </c>
      <c r="B94" s="255"/>
      <c r="C94" s="120" t="s">
        <v>84</v>
      </c>
      <c r="D94" s="122">
        <v>2050</v>
      </c>
      <c r="E94" s="122">
        <v>0</v>
      </c>
      <c r="F94" s="122">
        <f t="shared" si="12"/>
        <v>0</v>
      </c>
    </row>
    <row r="97" ht="15" customHeight="1"/>
  </sheetData>
  <mergeCells count="87">
    <mergeCell ref="A3:F3"/>
    <mergeCell ref="A5:F5"/>
    <mergeCell ref="A19:B19"/>
    <mergeCell ref="A20:B20"/>
    <mergeCell ref="A21:B21"/>
    <mergeCell ref="A12:B12"/>
    <mergeCell ref="A7:C7"/>
    <mergeCell ref="A8:C8"/>
    <mergeCell ref="A9:B9"/>
    <mergeCell ref="A10:B10"/>
    <mergeCell ref="A11:B11"/>
    <mergeCell ref="A22:B22"/>
    <mergeCell ref="A13:B13"/>
    <mergeCell ref="A14:B14"/>
    <mergeCell ref="A15:B15"/>
    <mergeCell ref="A16:B16"/>
    <mergeCell ref="A17:B17"/>
    <mergeCell ref="A32:B3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3:B33"/>
    <mergeCell ref="A34:B34"/>
    <mergeCell ref="A39:B39"/>
    <mergeCell ref="A40:B40"/>
    <mergeCell ref="A41:B41"/>
    <mergeCell ref="A42:B42"/>
    <mergeCell ref="A43:B43"/>
    <mergeCell ref="A35:B35"/>
    <mergeCell ref="A36:B36"/>
    <mergeCell ref="A37:B37"/>
    <mergeCell ref="A58:B58"/>
    <mergeCell ref="A44:B44"/>
    <mergeCell ref="A47:B47"/>
    <mergeCell ref="A48:B48"/>
    <mergeCell ref="A49:B49"/>
    <mergeCell ref="A50:B50"/>
    <mergeCell ref="A51:B51"/>
    <mergeCell ref="A57:B57"/>
    <mergeCell ref="A52:B52"/>
    <mergeCell ref="A53:B53"/>
    <mergeCell ref="A54:B54"/>
    <mergeCell ref="A55:B55"/>
    <mergeCell ref="A56:B56"/>
    <mergeCell ref="A66:B66"/>
    <mergeCell ref="A67:B67"/>
    <mergeCell ref="A68:B68"/>
    <mergeCell ref="A69:B69"/>
    <mergeCell ref="A59:B59"/>
    <mergeCell ref="A60:B60"/>
    <mergeCell ref="A61:B61"/>
    <mergeCell ref="A62:B62"/>
    <mergeCell ref="A63:B63"/>
    <mergeCell ref="A64:B64"/>
    <mergeCell ref="A65:B65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18:B18"/>
    <mergeCell ref="A92:B92"/>
    <mergeCell ref="A93:B93"/>
    <mergeCell ref="A94:B94"/>
    <mergeCell ref="A91:B91"/>
    <mergeCell ref="A87:B87"/>
    <mergeCell ref="A88:B88"/>
    <mergeCell ref="A89:B89"/>
    <mergeCell ref="A90:B90"/>
    <mergeCell ref="A86:B86"/>
    <mergeCell ref="A80:B80"/>
    <mergeCell ref="A81:B81"/>
    <mergeCell ref="A82:B82"/>
    <mergeCell ref="A83:B83"/>
    <mergeCell ref="A84:B84"/>
    <mergeCell ref="A85:B85"/>
  </mergeCells>
  <pageMargins left="0.7" right="0.7" top="0.75" bottom="0.75" header="0.3" footer="0.3"/>
  <pageSetup paperSize="9" scale="7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"/>
  <sheetViews>
    <sheetView tabSelected="1" topLeftCell="A2" workbookViewId="0">
      <selection activeCell="G36" sqref="G36:G37"/>
    </sheetView>
  </sheetViews>
  <sheetFormatPr defaultRowHeight="15"/>
  <cols>
    <col min="1" max="1" width="5.5703125" customWidth="1"/>
    <col min="2" max="2" width="12.85546875" customWidth="1"/>
    <col min="3" max="3" width="9.140625" customWidth="1"/>
    <col min="4" max="4" width="61.5703125" customWidth="1"/>
    <col min="5" max="5" width="14.85546875" style="166" customWidth="1"/>
    <col min="6" max="6" width="13.42578125" style="166" customWidth="1"/>
    <col min="7" max="7" width="11.7109375" style="166" bestFit="1" customWidth="1"/>
  </cols>
  <sheetData>
    <row r="1" spans="1:9" ht="18">
      <c r="A1" s="118"/>
      <c r="B1" s="118"/>
      <c r="C1" s="118"/>
      <c r="D1" s="118"/>
      <c r="E1" s="162"/>
      <c r="F1" s="162"/>
      <c r="G1" s="163"/>
    </row>
    <row r="2" spans="1:9" ht="15" customHeight="1">
      <c r="A2" s="263" t="s">
        <v>161</v>
      </c>
      <c r="B2" s="263"/>
      <c r="C2" s="263"/>
      <c r="D2" s="263"/>
      <c r="E2" s="263"/>
      <c r="F2" s="263"/>
      <c r="G2" s="263"/>
    </row>
    <row r="3" spans="1:9" ht="15" customHeight="1">
      <c r="A3" s="119"/>
      <c r="B3" s="119"/>
      <c r="C3" s="119"/>
      <c r="D3" s="119"/>
      <c r="E3" s="164"/>
      <c r="F3" s="164"/>
      <c r="G3" s="165"/>
      <c r="I3" s="58"/>
    </row>
    <row r="4" spans="1:9" ht="15" customHeight="1">
      <c r="A4" s="264" t="s">
        <v>231</v>
      </c>
      <c r="B4" s="264"/>
      <c r="C4" s="264"/>
      <c r="D4" s="264"/>
      <c r="E4" s="264"/>
      <c r="F4" s="264"/>
      <c r="G4" s="264"/>
    </row>
    <row r="5" spans="1:9" ht="18">
      <c r="A5" s="119"/>
      <c r="B5" s="119"/>
      <c r="C5" s="119"/>
      <c r="D5" s="119"/>
      <c r="E5" s="164"/>
      <c r="F5" s="164"/>
      <c r="G5" s="165"/>
    </row>
    <row r="6" spans="1:9" ht="36.75" customHeight="1">
      <c r="A6" s="282" t="s">
        <v>7</v>
      </c>
      <c r="B6" s="282"/>
      <c r="C6" s="282"/>
      <c r="D6" s="282"/>
      <c r="E6" s="179" t="s">
        <v>230</v>
      </c>
      <c r="F6" s="179" t="s">
        <v>242</v>
      </c>
      <c r="G6" s="179" t="s">
        <v>39</v>
      </c>
    </row>
    <row r="7" spans="1:9" ht="15" customHeight="1">
      <c r="A7" s="268">
        <v>1</v>
      </c>
      <c r="B7" s="268"/>
      <c r="C7" s="268"/>
      <c r="D7" s="268"/>
      <c r="E7" s="180">
        <v>2</v>
      </c>
      <c r="F7" s="180">
        <v>3</v>
      </c>
      <c r="G7" s="180" t="s">
        <v>229</v>
      </c>
    </row>
    <row r="8" spans="1:9" ht="38.25" customHeight="1">
      <c r="A8" s="255" t="s">
        <v>159</v>
      </c>
      <c r="B8" s="255"/>
      <c r="C8" s="255"/>
      <c r="D8" s="124" t="s">
        <v>150</v>
      </c>
      <c r="E8" s="181">
        <f>E9</f>
        <v>2247203.34</v>
      </c>
      <c r="F8" s="181">
        <f t="shared" ref="F8:F9" si="0">F9</f>
        <v>1021743.0700000001</v>
      </c>
      <c r="G8" s="181">
        <f>SUM(F8/E8*100)</f>
        <v>45.467317167657825</v>
      </c>
    </row>
    <row r="9" spans="1:9" s="58" customFormat="1" ht="38.25" customHeight="1">
      <c r="A9" s="269" t="s">
        <v>194</v>
      </c>
      <c r="B9" s="269"/>
      <c r="C9" s="269"/>
      <c r="D9" s="124" t="s">
        <v>195</v>
      </c>
      <c r="E9" s="181">
        <f>E10</f>
        <v>2247203.34</v>
      </c>
      <c r="F9" s="181">
        <f t="shared" si="0"/>
        <v>1021743.0700000001</v>
      </c>
      <c r="G9" s="181">
        <f t="shared" ref="G9:G60" si="1">SUM(F9/E9*100)</f>
        <v>45.467317167657825</v>
      </c>
    </row>
    <row r="10" spans="1:9" ht="39" customHeight="1">
      <c r="A10" s="255">
        <v>912</v>
      </c>
      <c r="B10" s="255"/>
      <c r="C10" s="255"/>
      <c r="D10" s="120" t="s">
        <v>196</v>
      </c>
      <c r="E10" s="181">
        <f>SUM(E12+E38+E54+E68+E134+E139+E144+E172+E181)</f>
        <v>2247203.34</v>
      </c>
      <c r="F10" s="181">
        <f>SUM(F12+F38+F54+F68+F134+F139+F144+F172+F181)</f>
        <v>1021743.0700000001</v>
      </c>
      <c r="G10" s="181">
        <f t="shared" si="1"/>
        <v>45.467317167657825</v>
      </c>
    </row>
    <row r="11" spans="1:9" s="58" customFormat="1" ht="24.75" customHeight="1">
      <c r="A11" s="253" t="s">
        <v>270</v>
      </c>
      <c r="B11" s="254"/>
      <c r="C11" s="270"/>
      <c r="D11" s="120" t="s">
        <v>271</v>
      </c>
      <c r="E11" s="181">
        <f>E12</f>
        <v>33514.559999999998</v>
      </c>
      <c r="F11" s="181">
        <f>F12</f>
        <v>15770.170000000002</v>
      </c>
      <c r="G11" s="181">
        <f t="shared" si="1"/>
        <v>47.054683098927761</v>
      </c>
    </row>
    <row r="12" spans="1:9" s="58" customFormat="1" ht="20.25" customHeight="1">
      <c r="A12" s="256" t="s">
        <v>163</v>
      </c>
      <c r="B12" s="256"/>
      <c r="C12" s="256"/>
      <c r="D12" s="178" t="s">
        <v>265</v>
      </c>
      <c r="E12" s="182">
        <f>SUM(E13+E18+E28+E32)</f>
        <v>33514.559999999998</v>
      </c>
      <c r="F12" s="182">
        <f>SUM(F13+F18+F28+F32)</f>
        <v>15770.170000000002</v>
      </c>
      <c r="G12" s="182">
        <f t="shared" si="1"/>
        <v>47.054683098927761</v>
      </c>
    </row>
    <row r="13" spans="1:9" s="94" customFormat="1" ht="21.75" customHeight="1">
      <c r="A13" s="271" t="s">
        <v>240</v>
      </c>
      <c r="B13" s="272"/>
      <c r="C13" s="273"/>
      <c r="D13" s="175" t="s">
        <v>264</v>
      </c>
      <c r="E13" s="183">
        <f>SUM(E16+E17)</f>
        <v>6030</v>
      </c>
      <c r="F13" s="183">
        <f t="shared" ref="F13" si="2">SUM(F15+F17)</f>
        <v>5880</v>
      </c>
      <c r="G13" s="181">
        <f t="shared" si="1"/>
        <v>97.512437810945272</v>
      </c>
    </row>
    <row r="14" spans="1:9" s="58" customFormat="1" ht="21.75" customHeight="1">
      <c r="A14" s="253">
        <v>4</v>
      </c>
      <c r="B14" s="254"/>
      <c r="C14" s="270"/>
      <c r="D14" s="120" t="s">
        <v>166</v>
      </c>
      <c r="E14" s="181">
        <f>SUM(E16+E17)</f>
        <v>6030</v>
      </c>
      <c r="F14" s="181">
        <f>SUM(F15+F17)</f>
        <v>5880</v>
      </c>
      <c r="G14" s="181">
        <f t="shared" si="1"/>
        <v>97.512437810945272</v>
      </c>
    </row>
    <row r="15" spans="1:9" s="58" customFormat="1" ht="18.75" customHeight="1">
      <c r="A15" s="253">
        <v>42</v>
      </c>
      <c r="B15" s="254"/>
      <c r="C15" s="270"/>
      <c r="D15" s="120" t="s">
        <v>160</v>
      </c>
      <c r="E15" s="181">
        <f>SUM(E16+E17)</f>
        <v>6030</v>
      </c>
      <c r="F15" s="181">
        <f>SUM(F16+F17)</f>
        <v>5880</v>
      </c>
      <c r="G15" s="181">
        <f t="shared" si="1"/>
        <v>97.512437810945272</v>
      </c>
    </row>
    <row r="16" spans="1:9" s="58" customFormat="1" ht="15" customHeight="1">
      <c r="A16" s="253">
        <v>4227</v>
      </c>
      <c r="B16" s="254"/>
      <c r="C16" s="270"/>
      <c r="D16" s="145" t="s">
        <v>115</v>
      </c>
      <c r="E16" s="181">
        <v>5880</v>
      </c>
      <c r="F16" s="181">
        <v>5880</v>
      </c>
      <c r="G16" s="181">
        <f t="shared" si="1"/>
        <v>100</v>
      </c>
    </row>
    <row r="17" spans="1:7" ht="15" customHeight="1">
      <c r="A17" s="253">
        <v>4241</v>
      </c>
      <c r="B17" s="254"/>
      <c r="C17" s="270"/>
      <c r="D17" s="145" t="s">
        <v>144</v>
      </c>
      <c r="E17" s="181">
        <v>150</v>
      </c>
      <c r="F17" s="181">
        <v>0</v>
      </c>
      <c r="G17" s="181">
        <f t="shared" si="1"/>
        <v>0</v>
      </c>
    </row>
    <row r="18" spans="1:7" s="99" customFormat="1" ht="23.25" customHeight="1">
      <c r="A18" s="271" t="s">
        <v>178</v>
      </c>
      <c r="B18" s="272"/>
      <c r="C18" s="273"/>
      <c r="D18" s="121" t="s">
        <v>167</v>
      </c>
      <c r="E18" s="183">
        <f>E19</f>
        <v>8764.56</v>
      </c>
      <c r="F18" s="183">
        <f>F19</f>
        <v>597.97</v>
      </c>
      <c r="G18" s="181">
        <f t="shared" si="1"/>
        <v>6.8225900672709185</v>
      </c>
    </row>
    <row r="19" spans="1:7" s="58" customFormat="1" ht="23.25" customHeight="1">
      <c r="A19" s="253">
        <v>4</v>
      </c>
      <c r="B19" s="254"/>
      <c r="C19" s="270"/>
      <c r="D19" s="120" t="s">
        <v>166</v>
      </c>
      <c r="E19" s="181">
        <f>SUM(E20+E26)</f>
        <v>8764.56</v>
      </c>
      <c r="F19" s="181">
        <f t="shared" ref="F19" si="3">SUM(F20+F26)</f>
        <v>597.97</v>
      </c>
      <c r="G19" s="181">
        <f t="shared" si="1"/>
        <v>6.8225900672709185</v>
      </c>
    </row>
    <row r="20" spans="1:7" s="58" customFormat="1" ht="23.25" customHeight="1">
      <c r="A20" s="253">
        <v>42</v>
      </c>
      <c r="B20" s="254"/>
      <c r="C20" s="270"/>
      <c r="D20" s="120" t="s">
        <v>160</v>
      </c>
      <c r="E20" s="181">
        <f>SUM(E21:E25)</f>
        <v>8464.56</v>
      </c>
      <c r="F20" s="181">
        <f>SUM(F21:F25)</f>
        <v>597.97</v>
      </c>
      <c r="G20" s="181">
        <f t="shared" si="1"/>
        <v>7.064395550388916</v>
      </c>
    </row>
    <row r="21" spans="1:7" s="58" customFormat="1" ht="23.25" customHeight="1">
      <c r="A21" s="253">
        <v>4221</v>
      </c>
      <c r="B21" s="254"/>
      <c r="C21" s="270"/>
      <c r="D21" s="120" t="s">
        <v>168</v>
      </c>
      <c r="E21" s="181">
        <v>3764.56</v>
      </c>
      <c r="F21" s="181">
        <v>0</v>
      </c>
      <c r="G21" s="181">
        <f t="shared" si="1"/>
        <v>0</v>
      </c>
    </row>
    <row r="22" spans="1:7" s="58" customFormat="1" ht="23.25" customHeight="1">
      <c r="A22" s="253">
        <v>4222</v>
      </c>
      <c r="B22" s="254"/>
      <c r="C22" s="270"/>
      <c r="D22" s="120" t="s">
        <v>169</v>
      </c>
      <c r="E22" s="181">
        <v>2000</v>
      </c>
      <c r="F22" s="181">
        <v>0</v>
      </c>
      <c r="G22" s="181">
        <f t="shared" si="1"/>
        <v>0</v>
      </c>
    </row>
    <row r="23" spans="1:7" s="58" customFormat="1" ht="23.25" customHeight="1">
      <c r="A23" s="253">
        <v>4223</v>
      </c>
      <c r="B23" s="254"/>
      <c r="C23" s="270"/>
      <c r="D23" s="120" t="s">
        <v>170</v>
      </c>
      <c r="E23" s="181">
        <v>1000</v>
      </c>
      <c r="F23" s="181">
        <v>0</v>
      </c>
      <c r="G23" s="181">
        <f t="shared" si="1"/>
        <v>0</v>
      </c>
    </row>
    <row r="24" spans="1:7" s="58" customFormat="1" ht="23.25" customHeight="1">
      <c r="A24" s="253">
        <v>4227</v>
      </c>
      <c r="B24" s="254"/>
      <c r="C24" s="270"/>
      <c r="D24" s="120" t="s">
        <v>115</v>
      </c>
      <c r="E24" s="181">
        <v>1200</v>
      </c>
      <c r="F24" s="181">
        <v>565</v>
      </c>
      <c r="G24" s="181">
        <f t="shared" si="1"/>
        <v>47.083333333333336</v>
      </c>
    </row>
    <row r="25" spans="1:7" s="58" customFormat="1" ht="23.25" customHeight="1">
      <c r="A25" s="253">
        <v>4241</v>
      </c>
      <c r="B25" s="254"/>
      <c r="C25" s="270"/>
      <c r="D25" s="120" t="s">
        <v>144</v>
      </c>
      <c r="E25" s="181">
        <v>500</v>
      </c>
      <c r="F25" s="181">
        <v>32.97</v>
      </c>
      <c r="G25" s="181">
        <f t="shared" si="1"/>
        <v>6.5939999999999994</v>
      </c>
    </row>
    <row r="26" spans="1:7" s="58" customFormat="1" ht="23.25" customHeight="1">
      <c r="A26" s="253">
        <v>45</v>
      </c>
      <c r="B26" s="254"/>
      <c r="C26" s="270"/>
      <c r="D26" s="120" t="s">
        <v>165</v>
      </c>
      <c r="E26" s="181">
        <f>E27</f>
        <v>300</v>
      </c>
      <c r="F26" s="181">
        <f t="shared" ref="F26" si="4">F27</f>
        <v>0</v>
      </c>
      <c r="G26" s="181">
        <f t="shared" si="1"/>
        <v>0</v>
      </c>
    </row>
    <row r="27" spans="1:7" s="58" customFormat="1" ht="23.25" customHeight="1">
      <c r="A27" s="253">
        <v>4521</v>
      </c>
      <c r="B27" s="254"/>
      <c r="C27" s="270"/>
      <c r="D27" s="120" t="s">
        <v>171</v>
      </c>
      <c r="E27" s="181">
        <v>300</v>
      </c>
      <c r="F27" s="181">
        <v>0</v>
      </c>
      <c r="G27" s="181">
        <f t="shared" si="1"/>
        <v>0</v>
      </c>
    </row>
    <row r="28" spans="1:7" s="160" customFormat="1" ht="23.25" customHeight="1">
      <c r="A28" s="283" t="s">
        <v>238</v>
      </c>
      <c r="B28" s="283"/>
      <c r="C28" s="283"/>
      <c r="D28" s="159" t="s">
        <v>239</v>
      </c>
      <c r="E28" s="184">
        <f>E29</f>
        <v>8120</v>
      </c>
      <c r="F28" s="184">
        <f>F29</f>
        <v>8120</v>
      </c>
      <c r="G28" s="181">
        <f t="shared" si="1"/>
        <v>100</v>
      </c>
    </row>
    <row r="29" spans="1:7" s="58" customFormat="1" ht="23.25" customHeight="1">
      <c r="A29" s="253">
        <v>4</v>
      </c>
      <c r="B29" s="254"/>
      <c r="C29" s="270"/>
      <c r="D29" s="120" t="s">
        <v>166</v>
      </c>
      <c r="E29" s="181">
        <f>E30</f>
        <v>8120</v>
      </c>
      <c r="F29" s="181">
        <f t="shared" ref="F29" si="5">F30</f>
        <v>8120</v>
      </c>
      <c r="G29" s="181">
        <f t="shared" si="1"/>
        <v>100</v>
      </c>
    </row>
    <row r="30" spans="1:7" s="58" customFormat="1" ht="23.25" customHeight="1">
      <c r="A30" s="253">
        <v>42</v>
      </c>
      <c r="B30" s="254"/>
      <c r="C30" s="270"/>
      <c r="D30" s="120" t="s">
        <v>160</v>
      </c>
      <c r="E30" s="181">
        <f>E31</f>
        <v>8120</v>
      </c>
      <c r="F30" s="181">
        <f t="shared" ref="F30" si="6">F31</f>
        <v>8120</v>
      </c>
      <c r="G30" s="181">
        <f t="shared" si="1"/>
        <v>100</v>
      </c>
    </row>
    <row r="31" spans="1:7" s="58" customFormat="1" ht="23.25" customHeight="1">
      <c r="A31" s="253">
        <v>4227</v>
      </c>
      <c r="B31" s="254"/>
      <c r="C31" s="270"/>
      <c r="D31" s="120" t="s">
        <v>115</v>
      </c>
      <c r="E31" s="181">
        <v>8120</v>
      </c>
      <c r="F31" s="181">
        <v>8120</v>
      </c>
      <c r="G31" s="181">
        <f t="shared" si="1"/>
        <v>100</v>
      </c>
    </row>
    <row r="32" spans="1:7" s="58" customFormat="1" ht="23.25" customHeight="1">
      <c r="A32" s="276" t="s">
        <v>232</v>
      </c>
      <c r="B32" s="276"/>
      <c r="C32" s="276"/>
      <c r="D32" s="121" t="s">
        <v>233</v>
      </c>
      <c r="E32" s="183">
        <f>E33</f>
        <v>10600</v>
      </c>
      <c r="F32" s="183">
        <f>F33</f>
        <v>1172.2</v>
      </c>
      <c r="G32" s="181">
        <f t="shared" ref="G32:G37" si="7">SUM(F32/E32*100)</f>
        <v>11.058490566037737</v>
      </c>
    </row>
    <row r="33" spans="1:7" s="58" customFormat="1" ht="23.25" customHeight="1">
      <c r="A33" s="253">
        <v>4</v>
      </c>
      <c r="B33" s="254"/>
      <c r="C33" s="270"/>
      <c r="D33" s="120" t="s">
        <v>166</v>
      </c>
      <c r="E33" s="181">
        <f>E34</f>
        <v>10600</v>
      </c>
      <c r="F33" s="181">
        <f>F34</f>
        <v>1172.2</v>
      </c>
      <c r="G33" s="181">
        <f t="shared" si="7"/>
        <v>11.058490566037737</v>
      </c>
    </row>
    <row r="34" spans="1:7" s="58" customFormat="1" ht="23.25" customHeight="1">
      <c r="A34" s="255">
        <v>42</v>
      </c>
      <c r="B34" s="255"/>
      <c r="C34" s="255"/>
      <c r="D34" s="120" t="s">
        <v>164</v>
      </c>
      <c r="E34" s="181">
        <f>SUM(E35+E36)</f>
        <v>10600</v>
      </c>
      <c r="F34" s="181">
        <f>SUM(F35+F36)</f>
        <v>1172.2</v>
      </c>
      <c r="G34" s="181">
        <f t="shared" si="7"/>
        <v>11.058490566037737</v>
      </c>
    </row>
    <row r="35" spans="1:7" s="58" customFormat="1" ht="23.25" customHeight="1">
      <c r="A35" s="253">
        <v>4226</v>
      </c>
      <c r="B35" s="254"/>
      <c r="C35" s="270"/>
      <c r="D35" s="120" t="s">
        <v>212</v>
      </c>
      <c r="E35" s="181">
        <v>4000</v>
      </c>
      <c r="F35" s="181">
        <v>1172.2</v>
      </c>
      <c r="G35" s="181">
        <f t="shared" si="7"/>
        <v>29.305000000000003</v>
      </c>
    </row>
    <row r="36" spans="1:7" s="77" customFormat="1" ht="23.25" customHeight="1">
      <c r="A36" s="253">
        <v>4241</v>
      </c>
      <c r="B36" s="254"/>
      <c r="C36" s="270"/>
      <c r="D36" s="120" t="s">
        <v>144</v>
      </c>
      <c r="E36" s="181">
        <v>6600</v>
      </c>
      <c r="F36" s="181">
        <v>0</v>
      </c>
      <c r="G36" s="181">
        <f t="shared" si="7"/>
        <v>0</v>
      </c>
    </row>
    <row r="37" spans="1:7" s="77" customFormat="1" ht="23.25" customHeight="1">
      <c r="A37" s="253" t="s">
        <v>272</v>
      </c>
      <c r="B37" s="254"/>
      <c r="C37" s="270"/>
      <c r="D37" s="120" t="s">
        <v>273</v>
      </c>
      <c r="E37" s="181">
        <f>SUM(E38+E54+E68+E134+E139+E144+E172+E181)</f>
        <v>2213688.7800000003</v>
      </c>
      <c r="F37" s="181">
        <f>SUM(F38+F54+F68+F134+F139+F144+F172+F181)</f>
        <v>1005972.9</v>
      </c>
      <c r="G37" s="181">
        <f t="shared" si="7"/>
        <v>45.443284940893989</v>
      </c>
    </row>
    <row r="38" spans="1:7" s="58" customFormat="1" ht="23.25" customHeight="1">
      <c r="A38" s="256" t="s">
        <v>172</v>
      </c>
      <c r="B38" s="256"/>
      <c r="C38" s="256"/>
      <c r="D38" s="178" t="s">
        <v>151</v>
      </c>
      <c r="E38" s="182">
        <f>SUM(E39+E50)</f>
        <v>1849518</v>
      </c>
      <c r="F38" s="182">
        <f>SUM(F39+F50)</f>
        <v>836867.23</v>
      </c>
      <c r="G38" s="182">
        <f t="shared" si="1"/>
        <v>45.247855387187364</v>
      </c>
    </row>
    <row r="39" spans="1:7" s="58" customFormat="1" ht="23.25" customHeight="1">
      <c r="A39" s="276" t="s">
        <v>232</v>
      </c>
      <c r="B39" s="276"/>
      <c r="C39" s="276"/>
      <c r="D39" s="121" t="s">
        <v>233</v>
      </c>
      <c r="E39" s="183">
        <f>E40</f>
        <v>1848881</v>
      </c>
      <c r="F39" s="183">
        <f>F40</f>
        <v>836867.23</v>
      </c>
      <c r="G39" s="181">
        <f t="shared" si="1"/>
        <v>45.263444753880862</v>
      </c>
    </row>
    <row r="40" spans="1:7" s="58" customFormat="1" ht="23.25" customHeight="1">
      <c r="A40" s="253">
        <v>3</v>
      </c>
      <c r="B40" s="254"/>
      <c r="C40" s="270"/>
      <c r="D40" s="120" t="s">
        <v>4</v>
      </c>
      <c r="E40" s="181">
        <f>SUM(E41+E47)</f>
        <v>1848881</v>
      </c>
      <c r="F40" s="181">
        <f t="shared" ref="F40" si="8">SUM(F41+F47)</f>
        <v>836867.23</v>
      </c>
      <c r="G40" s="181">
        <f t="shared" si="1"/>
        <v>45.263444753880862</v>
      </c>
    </row>
    <row r="41" spans="1:7" s="58" customFormat="1" ht="23.25" customHeight="1">
      <c r="A41" s="253">
        <v>31</v>
      </c>
      <c r="B41" s="254"/>
      <c r="C41" s="270"/>
      <c r="D41" s="120" t="s">
        <v>5</v>
      </c>
      <c r="E41" s="181">
        <f>SUM(E42:E46)</f>
        <v>1824225</v>
      </c>
      <c r="F41" s="181">
        <f t="shared" ref="F41" si="9">SUM(F42:F46)</f>
        <v>824684.36</v>
      </c>
      <c r="G41" s="181">
        <f t="shared" si="1"/>
        <v>45.207381764859051</v>
      </c>
    </row>
    <row r="42" spans="1:7" s="58" customFormat="1" ht="23.25" customHeight="1">
      <c r="A42" s="253">
        <v>3111</v>
      </c>
      <c r="B42" s="254"/>
      <c r="C42" s="270"/>
      <c r="D42" s="120" t="s">
        <v>28</v>
      </c>
      <c r="E42" s="181">
        <v>1500000</v>
      </c>
      <c r="F42" s="181">
        <v>659085.96</v>
      </c>
      <c r="G42" s="181">
        <f t="shared" si="1"/>
        <v>43.939064000000002</v>
      </c>
    </row>
    <row r="43" spans="1:7" s="58" customFormat="1" ht="23.25" customHeight="1">
      <c r="A43" s="253">
        <v>3113</v>
      </c>
      <c r="B43" s="254"/>
      <c r="C43" s="270"/>
      <c r="D43" s="120" t="s">
        <v>75</v>
      </c>
      <c r="E43" s="181">
        <v>26000</v>
      </c>
      <c r="F43" s="181">
        <v>17667.169999999998</v>
      </c>
      <c r="G43" s="181">
        <f t="shared" si="1"/>
        <v>67.950653846153841</v>
      </c>
    </row>
    <row r="44" spans="1:7" s="58" customFormat="1" ht="23.25" customHeight="1">
      <c r="A44" s="253">
        <v>3114</v>
      </c>
      <c r="B44" s="254"/>
      <c r="C44" s="270"/>
      <c r="D44" s="120" t="s">
        <v>76</v>
      </c>
      <c r="E44" s="181">
        <v>8000</v>
      </c>
      <c r="F44" s="181">
        <v>4976.7299999999996</v>
      </c>
      <c r="G44" s="181">
        <f t="shared" si="1"/>
        <v>62.209125</v>
      </c>
    </row>
    <row r="45" spans="1:7" s="58" customFormat="1" ht="23.25" customHeight="1">
      <c r="A45" s="253">
        <v>3121</v>
      </c>
      <c r="B45" s="254"/>
      <c r="C45" s="270"/>
      <c r="D45" s="120" t="s">
        <v>77</v>
      </c>
      <c r="E45" s="181">
        <v>63225</v>
      </c>
      <c r="F45" s="181">
        <v>31799.59</v>
      </c>
      <c r="G45" s="181">
        <f t="shared" si="1"/>
        <v>50.295911427441673</v>
      </c>
    </row>
    <row r="46" spans="1:7" s="58" customFormat="1" ht="23.25" customHeight="1">
      <c r="A46" s="253">
        <v>3132</v>
      </c>
      <c r="B46" s="254"/>
      <c r="C46" s="270"/>
      <c r="D46" s="120" t="s">
        <v>79</v>
      </c>
      <c r="E46" s="181">
        <v>227000</v>
      </c>
      <c r="F46" s="181">
        <v>111154.91</v>
      </c>
      <c r="G46" s="181">
        <f t="shared" si="1"/>
        <v>48.966920704845819</v>
      </c>
    </row>
    <row r="47" spans="1:7" s="58" customFormat="1" ht="23.25" customHeight="1">
      <c r="A47" s="253">
        <v>32</v>
      </c>
      <c r="B47" s="254"/>
      <c r="C47" s="270"/>
      <c r="D47" s="120" t="s">
        <v>11</v>
      </c>
      <c r="E47" s="181">
        <f>SUM(E48+E49)</f>
        <v>24656</v>
      </c>
      <c r="F47" s="181">
        <f t="shared" ref="F47" si="10">SUM(F48+F49)</f>
        <v>12182.87</v>
      </c>
      <c r="G47" s="181">
        <f t="shared" si="1"/>
        <v>49.411380597014933</v>
      </c>
    </row>
    <row r="48" spans="1:7" s="58" customFormat="1" ht="23.25" customHeight="1">
      <c r="A48" s="253">
        <v>3212</v>
      </c>
      <c r="B48" s="254"/>
      <c r="C48" s="270"/>
      <c r="D48" s="120" t="s">
        <v>80</v>
      </c>
      <c r="E48" s="181">
        <v>20000</v>
      </c>
      <c r="F48" s="181">
        <v>9854.8700000000008</v>
      </c>
      <c r="G48" s="181">
        <f t="shared" si="1"/>
        <v>49.274350000000005</v>
      </c>
    </row>
    <row r="49" spans="1:13" s="58" customFormat="1" ht="23.25" customHeight="1">
      <c r="A49" s="253">
        <v>3295</v>
      </c>
      <c r="B49" s="254"/>
      <c r="C49" s="270"/>
      <c r="D49" s="120" t="s">
        <v>101</v>
      </c>
      <c r="E49" s="181">
        <v>4656</v>
      </c>
      <c r="F49" s="181">
        <v>2328</v>
      </c>
      <c r="G49" s="181">
        <f t="shared" si="1"/>
        <v>50</v>
      </c>
      <c r="I49" s="117"/>
      <c r="J49" s="117"/>
      <c r="K49" s="117"/>
      <c r="L49" s="117"/>
      <c r="M49" s="117"/>
    </row>
    <row r="50" spans="1:13" s="58" customFormat="1" ht="23.25" customHeight="1">
      <c r="A50" s="276" t="s">
        <v>234</v>
      </c>
      <c r="B50" s="276"/>
      <c r="C50" s="276"/>
      <c r="D50" s="175" t="s">
        <v>174</v>
      </c>
      <c r="E50" s="183">
        <f>E51</f>
        <v>637</v>
      </c>
      <c r="F50" s="183">
        <f t="shared" ref="F50" si="11">F51</f>
        <v>0</v>
      </c>
      <c r="G50" s="181">
        <f t="shared" si="1"/>
        <v>0</v>
      </c>
    </row>
    <row r="51" spans="1:13" s="58" customFormat="1" ht="23.25" customHeight="1">
      <c r="A51" s="253">
        <v>3</v>
      </c>
      <c r="B51" s="254"/>
      <c r="C51" s="270"/>
      <c r="D51" s="120" t="s">
        <v>4</v>
      </c>
      <c r="E51" s="181">
        <f>E52</f>
        <v>637</v>
      </c>
      <c r="F51" s="181">
        <v>0</v>
      </c>
      <c r="G51" s="181">
        <f t="shared" si="1"/>
        <v>0</v>
      </c>
    </row>
    <row r="52" spans="1:13" s="58" customFormat="1" ht="23.25" customHeight="1">
      <c r="A52" s="253">
        <v>31</v>
      </c>
      <c r="B52" s="254"/>
      <c r="C52" s="270"/>
      <c r="D52" s="120" t="s">
        <v>5</v>
      </c>
      <c r="E52" s="181">
        <f>E53</f>
        <v>637</v>
      </c>
      <c r="F52" s="181">
        <v>0</v>
      </c>
      <c r="G52" s="181">
        <f t="shared" si="1"/>
        <v>0</v>
      </c>
    </row>
    <row r="53" spans="1:13" s="58" customFormat="1" ht="23.25" customHeight="1">
      <c r="A53" s="253">
        <v>3121</v>
      </c>
      <c r="B53" s="254"/>
      <c r="C53" s="270"/>
      <c r="D53" s="120" t="s">
        <v>175</v>
      </c>
      <c r="E53" s="181">
        <v>637</v>
      </c>
      <c r="F53" s="181">
        <v>0</v>
      </c>
      <c r="G53" s="181">
        <f t="shared" si="1"/>
        <v>0</v>
      </c>
    </row>
    <row r="54" spans="1:13" s="58" customFormat="1" ht="23.25" customHeight="1">
      <c r="A54" s="256" t="s">
        <v>176</v>
      </c>
      <c r="B54" s="256"/>
      <c r="C54" s="256"/>
      <c r="D54" s="178" t="s">
        <v>177</v>
      </c>
      <c r="E54" s="182">
        <f>SUM(E55+E59+E63)</f>
        <v>12115</v>
      </c>
      <c r="F54" s="182">
        <f>SUM(F55+F59+F63)</f>
        <v>4744.97</v>
      </c>
      <c r="G54" s="182">
        <f t="shared" si="1"/>
        <v>39.166075113495666</v>
      </c>
    </row>
    <row r="55" spans="1:13" s="58" customFormat="1" ht="23.25" customHeight="1">
      <c r="A55" s="276" t="s">
        <v>235</v>
      </c>
      <c r="B55" s="276"/>
      <c r="C55" s="276"/>
      <c r="D55" s="121" t="s">
        <v>201</v>
      </c>
      <c r="E55" s="183">
        <f>E56</f>
        <v>2285</v>
      </c>
      <c r="F55" s="183">
        <f>F56</f>
        <v>1236.0899999999999</v>
      </c>
      <c r="G55" s="181">
        <f t="shared" si="1"/>
        <v>54.095842450765865</v>
      </c>
    </row>
    <row r="56" spans="1:13" s="58" customFormat="1" ht="23.25" customHeight="1">
      <c r="A56" s="255">
        <v>3</v>
      </c>
      <c r="B56" s="255"/>
      <c r="C56" s="255"/>
      <c r="D56" s="120" t="s">
        <v>4</v>
      </c>
      <c r="E56" s="181">
        <f>E57</f>
        <v>2285</v>
      </c>
      <c r="F56" s="181">
        <f t="shared" ref="F56:G57" si="12">F57</f>
        <v>1236.0899999999999</v>
      </c>
      <c r="G56" s="181">
        <f t="shared" si="1"/>
        <v>54.095842450765865</v>
      </c>
    </row>
    <row r="57" spans="1:13" s="58" customFormat="1" ht="23.25" customHeight="1">
      <c r="A57" s="255">
        <v>32</v>
      </c>
      <c r="B57" s="255"/>
      <c r="C57" s="255"/>
      <c r="D57" s="120" t="s">
        <v>11</v>
      </c>
      <c r="E57" s="181">
        <f>E58</f>
        <v>2285</v>
      </c>
      <c r="F57" s="181">
        <f t="shared" si="12"/>
        <v>1236.0899999999999</v>
      </c>
      <c r="G57" s="181">
        <f t="shared" si="12"/>
        <v>54.095842450765865</v>
      </c>
    </row>
    <row r="58" spans="1:13" s="58" customFormat="1" ht="23.25" customHeight="1">
      <c r="A58" s="255">
        <v>3232</v>
      </c>
      <c r="B58" s="255"/>
      <c r="C58" s="255"/>
      <c r="D58" s="120" t="s">
        <v>91</v>
      </c>
      <c r="E58" s="181">
        <v>2285</v>
      </c>
      <c r="F58" s="181">
        <v>1236.0899999999999</v>
      </c>
      <c r="G58" s="181">
        <f t="shared" si="1"/>
        <v>54.095842450765865</v>
      </c>
    </row>
    <row r="59" spans="1:13" s="58" customFormat="1" ht="23.25" customHeight="1">
      <c r="A59" s="276" t="s">
        <v>236</v>
      </c>
      <c r="B59" s="276"/>
      <c r="C59" s="276"/>
      <c r="D59" s="121" t="s">
        <v>237</v>
      </c>
      <c r="E59" s="181">
        <f>E60</f>
        <v>530</v>
      </c>
      <c r="F59" s="181">
        <f t="shared" ref="F59:F60" si="13">F60</f>
        <v>0</v>
      </c>
      <c r="G59" s="181">
        <f t="shared" si="1"/>
        <v>0</v>
      </c>
    </row>
    <row r="60" spans="1:13" s="58" customFormat="1" ht="23.25" customHeight="1">
      <c r="A60" s="255">
        <v>3</v>
      </c>
      <c r="B60" s="255"/>
      <c r="C60" s="255"/>
      <c r="D60" s="120" t="s">
        <v>4</v>
      </c>
      <c r="E60" s="181">
        <f>E61</f>
        <v>530</v>
      </c>
      <c r="F60" s="181">
        <f t="shared" si="13"/>
        <v>0</v>
      </c>
      <c r="G60" s="181">
        <f t="shared" si="1"/>
        <v>0</v>
      </c>
    </row>
    <row r="61" spans="1:13" s="58" customFormat="1" ht="23.25" customHeight="1">
      <c r="A61" s="255">
        <v>32</v>
      </c>
      <c r="B61" s="255"/>
      <c r="C61" s="255"/>
      <c r="D61" s="120" t="s">
        <v>11</v>
      </c>
      <c r="E61" s="181">
        <f>E62</f>
        <v>530</v>
      </c>
      <c r="F61" s="181">
        <f t="shared" ref="F61" si="14">F62</f>
        <v>0</v>
      </c>
      <c r="G61" s="181">
        <f t="shared" ref="G61:G136" si="15">SUM(F61/E61*100)</f>
        <v>0</v>
      </c>
    </row>
    <row r="62" spans="1:13" s="58" customFormat="1" ht="23.25" customHeight="1">
      <c r="A62" s="255">
        <v>3232</v>
      </c>
      <c r="B62" s="255"/>
      <c r="C62" s="255"/>
      <c r="D62" s="120" t="s">
        <v>91</v>
      </c>
      <c r="E62" s="181">
        <v>530</v>
      </c>
      <c r="F62" s="181">
        <v>0</v>
      </c>
      <c r="G62" s="181">
        <f t="shared" si="15"/>
        <v>0</v>
      </c>
    </row>
    <row r="63" spans="1:13" s="58" customFormat="1" ht="23.25" customHeight="1">
      <c r="A63" s="271" t="s">
        <v>238</v>
      </c>
      <c r="B63" s="272"/>
      <c r="C63" s="273"/>
      <c r="D63" s="121" t="s">
        <v>239</v>
      </c>
      <c r="E63" s="181">
        <f t="shared" ref="E63:F64" si="16">E64</f>
        <v>9300</v>
      </c>
      <c r="F63" s="181">
        <f t="shared" si="16"/>
        <v>3508.88</v>
      </c>
      <c r="G63" s="181">
        <f t="shared" si="15"/>
        <v>37.729892473118284</v>
      </c>
    </row>
    <row r="64" spans="1:13" s="58" customFormat="1" ht="23.25" customHeight="1">
      <c r="A64" s="253">
        <v>3</v>
      </c>
      <c r="B64" s="254"/>
      <c r="C64" s="270"/>
      <c r="D64" s="120" t="s">
        <v>4</v>
      </c>
      <c r="E64" s="181">
        <f t="shared" si="16"/>
        <v>9300</v>
      </c>
      <c r="F64" s="181">
        <f t="shared" si="16"/>
        <v>3508.88</v>
      </c>
      <c r="G64" s="181">
        <f t="shared" si="15"/>
        <v>37.729892473118284</v>
      </c>
    </row>
    <row r="65" spans="1:7" s="58" customFormat="1" ht="23.25" customHeight="1">
      <c r="A65" s="253">
        <v>32</v>
      </c>
      <c r="B65" s="254"/>
      <c r="C65" s="270"/>
      <c r="D65" s="120" t="s">
        <v>11</v>
      </c>
      <c r="E65" s="181">
        <f>SUM(E66+E67)</f>
        <v>9300</v>
      </c>
      <c r="F65" s="181">
        <f>SUM(F66+F67)</f>
        <v>3508.88</v>
      </c>
      <c r="G65" s="181">
        <f t="shared" si="15"/>
        <v>37.729892473118284</v>
      </c>
    </row>
    <row r="66" spans="1:7" s="58" customFormat="1" ht="23.25" customHeight="1">
      <c r="A66" s="253">
        <v>3224</v>
      </c>
      <c r="B66" s="254"/>
      <c r="C66" s="270"/>
      <c r="D66" s="120" t="s">
        <v>86</v>
      </c>
      <c r="E66" s="181">
        <v>4800</v>
      </c>
      <c r="F66" s="181">
        <v>1326.75</v>
      </c>
      <c r="G66" s="181">
        <f t="shared" si="15"/>
        <v>27.640625000000004</v>
      </c>
    </row>
    <row r="67" spans="1:7" s="58" customFormat="1" ht="23.25" customHeight="1">
      <c r="A67" s="171">
        <v>3232</v>
      </c>
      <c r="B67" s="172"/>
      <c r="C67" s="173"/>
      <c r="D67" s="120" t="s">
        <v>91</v>
      </c>
      <c r="E67" s="181">
        <v>4500</v>
      </c>
      <c r="F67" s="181">
        <v>2182.13</v>
      </c>
      <c r="G67" s="181">
        <f t="shared" si="15"/>
        <v>48.491777777777777</v>
      </c>
    </row>
    <row r="68" spans="1:7" s="58" customFormat="1" ht="23.25" customHeight="1">
      <c r="A68" s="256" t="s">
        <v>179</v>
      </c>
      <c r="B68" s="256"/>
      <c r="C68" s="256"/>
      <c r="D68" s="178" t="s">
        <v>180</v>
      </c>
      <c r="E68" s="182">
        <f>SUM(E69+E96+E106+E112+E127)</f>
        <v>132115.77999999997</v>
      </c>
      <c r="F68" s="182">
        <f>SUM(F69+F96+F106+F112+F127)</f>
        <v>57774.94000000001</v>
      </c>
      <c r="G68" s="182">
        <f t="shared" si="15"/>
        <v>43.730536957810813</v>
      </c>
    </row>
    <row r="69" spans="1:7" s="58" customFormat="1" ht="23.25" customHeight="1">
      <c r="A69" s="276" t="s">
        <v>240</v>
      </c>
      <c r="B69" s="276"/>
      <c r="C69" s="276"/>
      <c r="D69" s="121" t="s">
        <v>162</v>
      </c>
      <c r="E69" s="183">
        <f>E70</f>
        <v>43175.999999999985</v>
      </c>
      <c r="F69" s="183">
        <f t="shared" ref="F69" si="17">F70</f>
        <v>21100.27</v>
      </c>
      <c r="G69" s="181">
        <f t="shared" si="15"/>
        <v>48.870367796924235</v>
      </c>
    </row>
    <row r="70" spans="1:7" s="58" customFormat="1" ht="23.25" customHeight="1">
      <c r="A70" s="253">
        <v>3</v>
      </c>
      <c r="B70" s="254"/>
      <c r="C70" s="270"/>
      <c r="D70" s="120" t="s">
        <v>4</v>
      </c>
      <c r="E70" s="181">
        <f>SUM(E71+E90+E92+E94)</f>
        <v>43175.999999999985</v>
      </c>
      <c r="F70" s="181">
        <f>SUM(F71+F90+F92+F94)</f>
        <v>21100.27</v>
      </c>
      <c r="G70" s="181">
        <f t="shared" si="15"/>
        <v>48.870367796924235</v>
      </c>
    </row>
    <row r="71" spans="1:7" s="58" customFormat="1" ht="23.25" customHeight="1">
      <c r="A71" s="253">
        <v>32</v>
      </c>
      <c r="B71" s="254"/>
      <c r="C71" s="270"/>
      <c r="D71" s="120" t="s">
        <v>11</v>
      </c>
      <c r="E71" s="181">
        <f>SUM(E72:E89)</f>
        <v>42537.189999999988</v>
      </c>
      <c r="F71" s="181">
        <f>SUM(F72:F89)</f>
        <v>21040.04</v>
      </c>
      <c r="G71" s="181">
        <f t="shared" si="15"/>
        <v>49.462693704027011</v>
      </c>
    </row>
    <row r="72" spans="1:7" s="58" customFormat="1" ht="23.25" customHeight="1">
      <c r="A72" s="253">
        <v>3211</v>
      </c>
      <c r="B72" s="254"/>
      <c r="C72" s="270"/>
      <c r="D72" s="120" t="s">
        <v>30</v>
      </c>
      <c r="E72" s="181">
        <v>7447</v>
      </c>
      <c r="F72" s="181">
        <v>4145.8599999999997</v>
      </c>
      <c r="G72" s="181">
        <f t="shared" si="15"/>
        <v>55.671545588827712</v>
      </c>
    </row>
    <row r="73" spans="1:7" ht="16.5" customHeight="1">
      <c r="A73" s="253">
        <v>3213</v>
      </c>
      <c r="B73" s="254"/>
      <c r="C73" s="270"/>
      <c r="D73" s="120" t="s">
        <v>81</v>
      </c>
      <c r="E73" s="181">
        <v>803</v>
      </c>
      <c r="F73" s="181">
        <v>252.65</v>
      </c>
      <c r="G73" s="181">
        <f t="shared" si="15"/>
        <v>31.463262764632628</v>
      </c>
    </row>
    <row r="74" spans="1:7" ht="19.5" customHeight="1">
      <c r="A74" s="255">
        <v>3221</v>
      </c>
      <c r="B74" s="255"/>
      <c r="C74" s="255"/>
      <c r="D74" s="120" t="s">
        <v>182</v>
      </c>
      <c r="E74" s="181">
        <v>9563</v>
      </c>
      <c r="F74" s="181">
        <v>4158.9399999999996</v>
      </c>
      <c r="G74" s="181">
        <f t="shared" si="15"/>
        <v>43.489909024364735</v>
      </c>
    </row>
    <row r="75" spans="1:7" ht="15" customHeight="1">
      <c r="A75" s="253">
        <v>3225</v>
      </c>
      <c r="B75" s="254"/>
      <c r="C75" s="270"/>
      <c r="D75" s="120" t="s">
        <v>183</v>
      </c>
      <c r="E75" s="181">
        <v>5120.5</v>
      </c>
      <c r="F75" s="181">
        <v>331.42</v>
      </c>
      <c r="G75" s="181">
        <f t="shared" si="15"/>
        <v>6.4724148032418718</v>
      </c>
    </row>
    <row r="76" spans="1:7" ht="15" customHeight="1">
      <c r="A76" s="253">
        <v>3227</v>
      </c>
      <c r="B76" s="254"/>
      <c r="C76" s="270"/>
      <c r="D76" s="120" t="s">
        <v>263</v>
      </c>
      <c r="E76" s="181">
        <v>370</v>
      </c>
      <c r="F76" s="181">
        <v>177.23</v>
      </c>
      <c r="G76" s="181">
        <f t="shared" si="15"/>
        <v>47.9</v>
      </c>
    </row>
    <row r="77" spans="1:7" ht="15" customHeight="1">
      <c r="A77" s="253">
        <v>3231</v>
      </c>
      <c r="B77" s="254"/>
      <c r="C77" s="270"/>
      <c r="D77" s="120" t="s">
        <v>90</v>
      </c>
      <c r="E77" s="181">
        <v>2036</v>
      </c>
      <c r="F77" s="181">
        <v>1048.1099999999999</v>
      </c>
      <c r="G77" s="181">
        <f t="shared" si="15"/>
        <v>51.478880157170913</v>
      </c>
    </row>
    <row r="78" spans="1:7" ht="15" customHeight="1">
      <c r="A78" s="253">
        <v>3233</v>
      </c>
      <c r="B78" s="254"/>
      <c r="C78" s="270"/>
      <c r="D78" s="120" t="s">
        <v>92</v>
      </c>
      <c r="E78" s="181">
        <v>83.2</v>
      </c>
      <c r="F78" s="181">
        <v>83.2</v>
      </c>
      <c r="G78" s="181">
        <f t="shared" si="15"/>
        <v>100</v>
      </c>
    </row>
    <row r="79" spans="1:7" ht="17.25" customHeight="1">
      <c r="A79" s="253">
        <v>3234</v>
      </c>
      <c r="B79" s="254"/>
      <c r="C79" s="270"/>
      <c r="D79" s="120" t="s">
        <v>184</v>
      </c>
      <c r="E79" s="181">
        <v>4247.6400000000003</v>
      </c>
      <c r="F79" s="181">
        <v>2828.21</v>
      </c>
      <c r="G79" s="181">
        <f t="shared" si="15"/>
        <v>66.583090845740216</v>
      </c>
    </row>
    <row r="80" spans="1:7" ht="17.25" customHeight="1">
      <c r="A80" s="260">
        <v>3235</v>
      </c>
      <c r="B80" s="260"/>
      <c r="C80" s="260"/>
      <c r="D80" s="120" t="s">
        <v>94</v>
      </c>
      <c r="E80" s="181">
        <v>100</v>
      </c>
      <c r="F80" s="181">
        <v>73.2</v>
      </c>
      <c r="G80" s="181">
        <f t="shared" si="15"/>
        <v>73.2</v>
      </c>
    </row>
    <row r="81" spans="1:7" ht="22.5" customHeight="1">
      <c r="A81" s="260">
        <v>3236</v>
      </c>
      <c r="B81" s="260"/>
      <c r="C81" s="260"/>
      <c r="D81" s="120" t="s">
        <v>95</v>
      </c>
      <c r="E81" s="181">
        <v>3220</v>
      </c>
      <c r="F81" s="181">
        <v>3186.3</v>
      </c>
      <c r="G81" s="181">
        <f t="shared" si="15"/>
        <v>98.953416149068332</v>
      </c>
    </row>
    <row r="82" spans="1:7" ht="22.5" customHeight="1">
      <c r="A82" s="260">
        <v>3237</v>
      </c>
      <c r="B82" s="260"/>
      <c r="C82" s="260"/>
      <c r="D82" s="120" t="s">
        <v>96</v>
      </c>
      <c r="E82" s="181">
        <v>2515</v>
      </c>
      <c r="F82" s="181">
        <v>1346.46</v>
      </c>
      <c r="G82" s="181">
        <f t="shared" si="15"/>
        <v>53.537176938369782</v>
      </c>
    </row>
    <row r="83" spans="1:7" ht="22.5" customHeight="1">
      <c r="A83" s="260">
        <v>3238</v>
      </c>
      <c r="B83" s="260"/>
      <c r="C83" s="260"/>
      <c r="D83" s="120" t="s">
        <v>97</v>
      </c>
      <c r="E83" s="181">
        <v>1817.58</v>
      </c>
      <c r="F83" s="181">
        <v>915.16</v>
      </c>
      <c r="G83" s="181">
        <f t="shared" si="15"/>
        <v>50.350466004247409</v>
      </c>
    </row>
    <row r="84" spans="1:7" ht="22.5" customHeight="1">
      <c r="A84" s="260">
        <v>3239</v>
      </c>
      <c r="B84" s="260"/>
      <c r="C84" s="260"/>
      <c r="D84" s="120" t="s">
        <v>98</v>
      </c>
      <c r="E84" s="181">
        <v>2735</v>
      </c>
      <c r="F84" s="181">
        <v>1553</v>
      </c>
      <c r="G84" s="181">
        <f t="shared" si="15"/>
        <v>56.782449725776964</v>
      </c>
    </row>
    <row r="85" spans="1:7" ht="15" customHeight="1">
      <c r="A85" s="260">
        <v>3292</v>
      </c>
      <c r="B85" s="260"/>
      <c r="C85" s="260"/>
      <c r="D85" s="120" t="s">
        <v>99</v>
      </c>
      <c r="E85" s="181">
        <v>519.49</v>
      </c>
      <c r="F85" s="181">
        <v>519.49</v>
      </c>
      <c r="G85" s="181">
        <f t="shared" si="15"/>
        <v>100</v>
      </c>
    </row>
    <row r="86" spans="1:7" ht="15" customHeight="1">
      <c r="A86" s="260">
        <v>3293</v>
      </c>
      <c r="B86" s="260"/>
      <c r="C86" s="260"/>
      <c r="D86" s="120" t="s">
        <v>100</v>
      </c>
      <c r="E86" s="181">
        <v>443.88</v>
      </c>
      <c r="F86" s="181">
        <v>0</v>
      </c>
      <c r="G86" s="181">
        <f t="shared" si="15"/>
        <v>0</v>
      </c>
    </row>
    <row r="87" spans="1:7" ht="21" customHeight="1">
      <c r="A87" s="260">
        <v>3294</v>
      </c>
      <c r="B87" s="260"/>
      <c r="C87" s="260"/>
      <c r="D87" s="120" t="s">
        <v>130</v>
      </c>
      <c r="E87" s="181">
        <v>212.09</v>
      </c>
      <c r="F87" s="181">
        <v>140</v>
      </c>
      <c r="G87" s="181">
        <f t="shared" si="15"/>
        <v>66.009712857749065</v>
      </c>
    </row>
    <row r="88" spans="1:7" ht="21" customHeight="1">
      <c r="A88" s="260">
        <v>3295</v>
      </c>
      <c r="B88" s="260"/>
      <c r="C88" s="260"/>
      <c r="D88" s="120" t="s">
        <v>101</v>
      </c>
      <c r="E88" s="181">
        <v>80</v>
      </c>
      <c r="F88" s="181">
        <v>27</v>
      </c>
      <c r="G88" s="181">
        <f t="shared" si="15"/>
        <v>33.75</v>
      </c>
    </row>
    <row r="89" spans="1:7" ht="27" customHeight="1">
      <c r="A89" s="260">
        <v>3299</v>
      </c>
      <c r="B89" s="260"/>
      <c r="C89" s="260"/>
      <c r="D89" s="120" t="s">
        <v>181</v>
      </c>
      <c r="E89" s="181">
        <v>1223.81</v>
      </c>
      <c r="F89" s="181">
        <v>253.81</v>
      </c>
      <c r="G89" s="181">
        <f t="shared" si="15"/>
        <v>20.739330451622394</v>
      </c>
    </row>
    <row r="90" spans="1:7" ht="22.5" customHeight="1">
      <c r="A90" s="260">
        <v>34</v>
      </c>
      <c r="B90" s="260"/>
      <c r="C90" s="260"/>
      <c r="D90" s="120" t="s">
        <v>106</v>
      </c>
      <c r="E90" s="181">
        <f>E91</f>
        <v>0</v>
      </c>
      <c r="F90" s="181">
        <f t="shared" ref="F90" si="18">F91</f>
        <v>0</v>
      </c>
      <c r="G90" s="181">
        <v>0</v>
      </c>
    </row>
    <row r="91" spans="1:7" ht="22.5" customHeight="1">
      <c r="A91" s="260">
        <v>3431</v>
      </c>
      <c r="B91" s="260"/>
      <c r="C91" s="260"/>
      <c r="D91" s="120" t="s">
        <v>185</v>
      </c>
      <c r="E91" s="181">
        <v>0</v>
      </c>
      <c r="F91" s="181">
        <v>0</v>
      </c>
      <c r="G91" s="181">
        <v>0</v>
      </c>
    </row>
    <row r="92" spans="1:7" ht="27" customHeight="1">
      <c r="A92" s="260">
        <v>37</v>
      </c>
      <c r="B92" s="260"/>
      <c r="C92" s="260"/>
      <c r="D92" s="120" t="s">
        <v>187</v>
      </c>
      <c r="E92" s="181">
        <f>E93</f>
        <v>636</v>
      </c>
      <c r="F92" s="181">
        <f t="shared" ref="F92" si="19">F93</f>
        <v>60</v>
      </c>
      <c r="G92" s="181">
        <f t="shared" si="15"/>
        <v>9.433962264150944</v>
      </c>
    </row>
    <row r="93" spans="1:7" ht="15" customHeight="1">
      <c r="A93" s="260">
        <v>3722</v>
      </c>
      <c r="B93" s="260"/>
      <c r="C93" s="260"/>
      <c r="D93" s="120" t="s">
        <v>186</v>
      </c>
      <c r="E93" s="181">
        <v>636</v>
      </c>
      <c r="F93" s="181">
        <v>60</v>
      </c>
      <c r="G93" s="181">
        <f t="shared" si="15"/>
        <v>9.433962264150944</v>
      </c>
    </row>
    <row r="94" spans="1:7" ht="15" customHeight="1">
      <c r="A94" s="260">
        <v>38</v>
      </c>
      <c r="B94" s="260"/>
      <c r="C94" s="260"/>
      <c r="D94" s="120" t="s">
        <v>111</v>
      </c>
      <c r="E94" s="181">
        <f>E95</f>
        <v>2.81</v>
      </c>
      <c r="F94" s="181">
        <f t="shared" ref="F94" si="20">F95</f>
        <v>0.23</v>
      </c>
      <c r="G94" s="181">
        <f t="shared" si="15"/>
        <v>8.185053380782918</v>
      </c>
    </row>
    <row r="95" spans="1:7" ht="23.25" customHeight="1">
      <c r="A95" s="260">
        <v>3812</v>
      </c>
      <c r="B95" s="260"/>
      <c r="C95" s="260"/>
      <c r="D95" s="120" t="s">
        <v>113</v>
      </c>
      <c r="E95" s="181">
        <v>2.81</v>
      </c>
      <c r="F95" s="181">
        <v>0.23</v>
      </c>
      <c r="G95" s="181">
        <f t="shared" si="15"/>
        <v>8.185053380782918</v>
      </c>
    </row>
    <row r="96" spans="1:7" ht="15.75" customHeight="1">
      <c r="A96" s="275" t="s">
        <v>235</v>
      </c>
      <c r="B96" s="275"/>
      <c r="C96" s="275"/>
      <c r="D96" s="121" t="s">
        <v>167</v>
      </c>
      <c r="E96" s="183">
        <f>E97</f>
        <v>1065</v>
      </c>
      <c r="F96" s="183">
        <f t="shared" ref="F96" si="21">F97</f>
        <v>85.46</v>
      </c>
      <c r="G96" s="181">
        <f t="shared" si="15"/>
        <v>8.0244131455399064</v>
      </c>
    </row>
    <row r="97" spans="1:11" ht="25.5" customHeight="1">
      <c r="A97" s="260">
        <v>3</v>
      </c>
      <c r="B97" s="260"/>
      <c r="C97" s="260"/>
      <c r="D97" s="120" t="s">
        <v>4</v>
      </c>
      <c r="E97" s="181">
        <f>SUM(E98+E104)</f>
        <v>1065</v>
      </c>
      <c r="F97" s="181">
        <f>SUM(F98+F104)</f>
        <v>85.46</v>
      </c>
      <c r="G97" s="181">
        <f t="shared" si="15"/>
        <v>8.0244131455399064</v>
      </c>
    </row>
    <row r="98" spans="1:11" ht="20.25" customHeight="1">
      <c r="A98" s="260">
        <v>32</v>
      </c>
      <c r="B98" s="260"/>
      <c r="C98" s="260"/>
      <c r="D98" s="120" t="s">
        <v>11</v>
      </c>
      <c r="E98" s="181">
        <f>SUM(E99:E103)</f>
        <v>1056</v>
      </c>
      <c r="F98" s="181">
        <f>SUM(F99:F103)</f>
        <v>85.46</v>
      </c>
      <c r="G98" s="181">
        <f t="shared" si="15"/>
        <v>8.0928030303030294</v>
      </c>
    </row>
    <row r="99" spans="1:11" s="58" customFormat="1" ht="20.25" customHeight="1">
      <c r="A99" s="261">
        <v>3222</v>
      </c>
      <c r="B99" s="262"/>
      <c r="C99" s="274"/>
      <c r="D99" s="120" t="s">
        <v>84</v>
      </c>
      <c r="E99" s="181">
        <v>1</v>
      </c>
      <c r="F99" s="181">
        <v>85.46</v>
      </c>
      <c r="G99" s="181">
        <f t="shared" si="15"/>
        <v>8546</v>
      </c>
    </row>
    <row r="100" spans="1:11" ht="15" customHeight="1">
      <c r="A100" s="260">
        <v>3235</v>
      </c>
      <c r="B100" s="260"/>
      <c r="C100" s="260"/>
      <c r="D100" s="120" t="s">
        <v>94</v>
      </c>
      <c r="E100" s="181">
        <v>25</v>
      </c>
      <c r="F100" s="181">
        <v>0</v>
      </c>
      <c r="G100" s="181">
        <f t="shared" si="15"/>
        <v>0</v>
      </c>
    </row>
    <row r="101" spans="1:11" ht="15" customHeight="1">
      <c r="A101" s="260">
        <v>3237</v>
      </c>
      <c r="B101" s="260"/>
      <c r="C101" s="260"/>
      <c r="D101" s="120" t="s">
        <v>96</v>
      </c>
      <c r="E101" s="181">
        <v>150</v>
      </c>
      <c r="F101" s="181">
        <v>0</v>
      </c>
      <c r="G101" s="181">
        <f t="shared" si="15"/>
        <v>0</v>
      </c>
    </row>
    <row r="102" spans="1:11" ht="21.75" customHeight="1">
      <c r="A102" s="260">
        <v>3239</v>
      </c>
      <c r="B102" s="260"/>
      <c r="C102" s="260"/>
      <c r="D102" s="120" t="s">
        <v>98</v>
      </c>
      <c r="E102" s="181">
        <v>100</v>
      </c>
      <c r="F102" s="181">
        <v>0</v>
      </c>
      <c r="G102" s="181">
        <f t="shared" si="15"/>
        <v>0</v>
      </c>
    </row>
    <row r="103" spans="1:11" ht="21.75" customHeight="1">
      <c r="A103" s="260">
        <v>3299</v>
      </c>
      <c r="B103" s="260"/>
      <c r="C103" s="260"/>
      <c r="D103" s="120" t="s">
        <v>181</v>
      </c>
      <c r="E103" s="181">
        <v>780</v>
      </c>
      <c r="F103" s="181">
        <v>0</v>
      </c>
      <c r="G103" s="181">
        <f t="shared" si="15"/>
        <v>0</v>
      </c>
    </row>
    <row r="104" spans="1:11" ht="21.75" customHeight="1">
      <c r="A104" s="260">
        <v>34</v>
      </c>
      <c r="B104" s="260"/>
      <c r="C104" s="260"/>
      <c r="D104" s="120" t="s">
        <v>106</v>
      </c>
      <c r="E104" s="181">
        <f>E105</f>
        <v>9</v>
      </c>
      <c r="F104" s="181">
        <f t="shared" ref="F104" si="22">F105</f>
        <v>0</v>
      </c>
      <c r="G104" s="181">
        <f t="shared" si="15"/>
        <v>0</v>
      </c>
    </row>
    <row r="105" spans="1:11" ht="21.75" customHeight="1">
      <c r="A105" s="260">
        <v>3433</v>
      </c>
      <c r="B105" s="260"/>
      <c r="C105" s="260"/>
      <c r="D105" s="120" t="s">
        <v>119</v>
      </c>
      <c r="E105" s="181">
        <v>9</v>
      </c>
      <c r="F105" s="181">
        <v>0</v>
      </c>
      <c r="G105" s="181">
        <f t="shared" si="15"/>
        <v>0</v>
      </c>
    </row>
    <row r="106" spans="1:11" s="58" customFormat="1" ht="21.75" customHeight="1">
      <c r="A106" s="285" t="s">
        <v>238</v>
      </c>
      <c r="B106" s="286"/>
      <c r="C106" s="287"/>
      <c r="D106" s="121" t="s">
        <v>239</v>
      </c>
      <c r="E106" s="181">
        <f>E107</f>
        <v>50324</v>
      </c>
      <c r="F106" s="181">
        <f>F107</f>
        <v>32898.26</v>
      </c>
      <c r="G106" s="181">
        <f t="shared" si="15"/>
        <v>65.372903584770697</v>
      </c>
    </row>
    <row r="107" spans="1:11" s="58" customFormat="1" ht="21.75" customHeight="1">
      <c r="A107" s="261">
        <v>3</v>
      </c>
      <c r="B107" s="262"/>
      <c r="C107" s="274"/>
      <c r="D107" s="176" t="s">
        <v>4</v>
      </c>
      <c r="E107" s="181">
        <f>E108</f>
        <v>50324</v>
      </c>
      <c r="F107" s="181">
        <f>F108</f>
        <v>32898.26</v>
      </c>
      <c r="G107" s="181">
        <f t="shared" si="15"/>
        <v>65.372903584770697</v>
      </c>
    </row>
    <row r="108" spans="1:11" s="58" customFormat="1" ht="21.75" customHeight="1">
      <c r="A108" s="261">
        <v>32</v>
      </c>
      <c r="B108" s="262"/>
      <c r="C108" s="274"/>
      <c r="D108" s="176" t="s">
        <v>11</v>
      </c>
      <c r="E108" s="181">
        <f>SUM(E109:E111)</f>
        <v>50324</v>
      </c>
      <c r="F108" s="181">
        <f>SUM(F109:F111)</f>
        <v>32898.26</v>
      </c>
      <c r="G108" s="181">
        <f t="shared" si="15"/>
        <v>65.372903584770697</v>
      </c>
    </row>
    <row r="109" spans="1:11" s="58" customFormat="1" ht="21.75" customHeight="1">
      <c r="A109" s="261">
        <v>3223</v>
      </c>
      <c r="B109" s="262"/>
      <c r="C109" s="274"/>
      <c r="D109" s="120" t="s">
        <v>85</v>
      </c>
      <c r="E109" s="181">
        <v>25568</v>
      </c>
      <c r="F109" s="181">
        <v>17606.060000000001</v>
      </c>
      <c r="G109" s="181">
        <f t="shared" si="15"/>
        <v>68.859746558197756</v>
      </c>
    </row>
    <row r="110" spans="1:11" s="58" customFormat="1" ht="21.75" customHeight="1">
      <c r="A110" s="261">
        <v>3231</v>
      </c>
      <c r="B110" s="262"/>
      <c r="C110" s="274"/>
      <c r="D110" s="120" t="s">
        <v>241</v>
      </c>
      <c r="E110" s="181">
        <v>18000</v>
      </c>
      <c r="F110" s="181">
        <v>11401.11</v>
      </c>
      <c r="G110" s="181">
        <f t="shared" si="15"/>
        <v>63.339500000000001</v>
      </c>
    </row>
    <row r="111" spans="1:11" s="58" customFormat="1" ht="21.75" customHeight="1">
      <c r="A111" s="261">
        <v>3234</v>
      </c>
      <c r="B111" s="262"/>
      <c r="C111" s="274"/>
      <c r="D111" s="120" t="s">
        <v>184</v>
      </c>
      <c r="E111" s="181">
        <v>6756</v>
      </c>
      <c r="F111" s="181">
        <v>3891.09</v>
      </c>
      <c r="G111" s="181">
        <f t="shared" si="15"/>
        <v>57.594582593250443</v>
      </c>
    </row>
    <row r="112" spans="1:11" ht="15" customHeight="1">
      <c r="A112" s="284" t="s">
        <v>232</v>
      </c>
      <c r="B112" s="284"/>
      <c r="C112" s="284"/>
      <c r="D112" s="121" t="s">
        <v>173</v>
      </c>
      <c r="E112" s="183">
        <f>SUM(E114+E123+E125)</f>
        <v>33743.78</v>
      </c>
      <c r="F112" s="183">
        <f>SUM(F114+F123+F125)</f>
        <v>1675.83</v>
      </c>
      <c r="G112" s="181">
        <f t="shared" si="15"/>
        <v>4.9663374998295984</v>
      </c>
      <c r="I112" s="117"/>
      <c r="J112" s="117"/>
      <c r="K112" s="117"/>
    </row>
    <row r="113" spans="1:7">
      <c r="A113" s="255">
        <v>3</v>
      </c>
      <c r="B113" s="255"/>
      <c r="C113" s="255"/>
      <c r="D113" s="120" t="s">
        <v>4</v>
      </c>
      <c r="E113" s="181">
        <f>SUM(E114+E123+E125)</f>
        <v>33743.78</v>
      </c>
      <c r="F113" s="181">
        <f>SUM(F114+F123+F125)</f>
        <v>1675.83</v>
      </c>
      <c r="G113" s="181">
        <f t="shared" si="15"/>
        <v>4.9663374998295984</v>
      </c>
    </row>
    <row r="114" spans="1:7">
      <c r="A114" s="255">
        <v>32</v>
      </c>
      <c r="B114" s="255"/>
      <c r="C114" s="255"/>
      <c r="D114" s="120" t="s">
        <v>11</v>
      </c>
      <c r="E114" s="181">
        <f>SUM(E115:E122)</f>
        <v>7340</v>
      </c>
      <c r="F114" s="181">
        <f>SUM(F115:F122)</f>
        <v>784.83</v>
      </c>
      <c r="G114" s="181">
        <f t="shared" si="15"/>
        <v>10.692506811989102</v>
      </c>
    </row>
    <row r="115" spans="1:7" s="58" customFormat="1">
      <c r="A115" s="253">
        <v>3211</v>
      </c>
      <c r="B115" s="254"/>
      <c r="C115" s="270"/>
      <c r="D115" s="120" t="s">
        <v>30</v>
      </c>
      <c r="E115" s="181">
        <v>240</v>
      </c>
      <c r="F115" s="181">
        <v>120</v>
      </c>
      <c r="G115" s="181">
        <f t="shared" si="15"/>
        <v>50</v>
      </c>
    </row>
    <row r="116" spans="1:7" ht="15" customHeight="1">
      <c r="A116" s="255">
        <v>3221</v>
      </c>
      <c r="B116" s="255"/>
      <c r="C116" s="255"/>
      <c r="D116" s="120" t="s">
        <v>182</v>
      </c>
      <c r="E116" s="181">
        <v>3300</v>
      </c>
      <c r="F116" s="181">
        <v>506.25</v>
      </c>
      <c r="G116" s="181">
        <f t="shared" si="15"/>
        <v>15.340909090909092</v>
      </c>
    </row>
    <row r="117" spans="1:7" s="58" customFormat="1" ht="15" customHeight="1">
      <c r="A117" s="253">
        <v>3225</v>
      </c>
      <c r="B117" s="254"/>
      <c r="C117" s="270"/>
      <c r="D117" s="120" t="s">
        <v>183</v>
      </c>
      <c r="E117" s="181">
        <v>2000</v>
      </c>
      <c r="F117" s="181">
        <v>158.58000000000001</v>
      </c>
      <c r="G117" s="181">
        <f t="shared" si="15"/>
        <v>7.9290000000000003</v>
      </c>
    </row>
    <row r="118" spans="1:7" ht="15" customHeight="1">
      <c r="A118" s="255">
        <v>3237</v>
      </c>
      <c r="B118" s="255"/>
      <c r="C118" s="255"/>
      <c r="D118" s="120" t="s">
        <v>96</v>
      </c>
      <c r="E118" s="181">
        <v>450</v>
      </c>
      <c r="F118" s="181">
        <v>0</v>
      </c>
      <c r="G118" s="181">
        <f t="shared" si="15"/>
        <v>0</v>
      </c>
    </row>
    <row r="119" spans="1:7" ht="22.5" customHeight="1">
      <c r="A119" s="255">
        <v>3239</v>
      </c>
      <c r="B119" s="255"/>
      <c r="C119" s="255"/>
      <c r="D119" s="120" t="s">
        <v>98</v>
      </c>
      <c r="E119" s="181">
        <v>500</v>
      </c>
      <c r="F119" s="181">
        <v>0</v>
      </c>
      <c r="G119" s="181">
        <f t="shared" si="15"/>
        <v>0</v>
      </c>
    </row>
    <row r="120" spans="1:7" s="58" customFormat="1" ht="22.5" customHeight="1">
      <c r="A120" s="253">
        <v>3241</v>
      </c>
      <c r="B120" s="254"/>
      <c r="C120" s="270"/>
      <c r="D120" s="120" t="s">
        <v>120</v>
      </c>
      <c r="E120" s="181">
        <v>500</v>
      </c>
      <c r="F120" s="181">
        <v>0</v>
      </c>
      <c r="G120" s="181">
        <v>0</v>
      </c>
    </row>
    <row r="121" spans="1:7" ht="22.5" customHeight="1">
      <c r="A121" s="255">
        <v>3293</v>
      </c>
      <c r="B121" s="255"/>
      <c r="C121" s="255"/>
      <c r="D121" s="120" t="s">
        <v>100</v>
      </c>
      <c r="E121" s="181">
        <v>150</v>
      </c>
      <c r="F121" s="181">
        <v>0</v>
      </c>
      <c r="G121" s="181">
        <f t="shared" si="15"/>
        <v>0</v>
      </c>
    </row>
    <row r="122" spans="1:7" ht="22.5" customHeight="1">
      <c r="A122" s="260">
        <v>3299</v>
      </c>
      <c r="B122" s="260"/>
      <c r="C122" s="260"/>
      <c r="D122" s="120" t="s">
        <v>181</v>
      </c>
      <c r="E122" s="181">
        <v>200</v>
      </c>
      <c r="F122" s="181">
        <v>0</v>
      </c>
      <c r="G122" s="181">
        <f t="shared" si="15"/>
        <v>0</v>
      </c>
    </row>
    <row r="123" spans="1:7" ht="26.25" customHeight="1">
      <c r="A123" s="255">
        <v>37</v>
      </c>
      <c r="B123" s="255"/>
      <c r="C123" s="255"/>
      <c r="D123" s="120" t="s">
        <v>187</v>
      </c>
      <c r="E123" s="181">
        <f>E124</f>
        <v>24453.78</v>
      </c>
      <c r="F123" s="181">
        <f t="shared" ref="F123" si="23">F124</f>
        <v>0</v>
      </c>
      <c r="G123" s="181">
        <f t="shared" si="15"/>
        <v>0</v>
      </c>
    </row>
    <row r="124" spans="1:7" ht="15" customHeight="1">
      <c r="A124" s="255">
        <v>3722</v>
      </c>
      <c r="B124" s="255"/>
      <c r="C124" s="255"/>
      <c r="D124" s="120" t="s">
        <v>186</v>
      </c>
      <c r="E124" s="181">
        <v>24453.78</v>
      </c>
      <c r="F124" s="181">
        <v>0</v>
      </c>
      <c r="G124" s="181">
        <f t="shared" si="15"/>
        <v>0</v>
      </c>
    </row>
    <row r="125" spans="1:7" ht="15" customHeight="1">
      <c r="A125" s="255">
        <v>38</v>
      </c>
      <c r="B125" s="255"/>
      <c r="C125" s="255"/>
      <c r="D125" s="120" t="s">
        <v>243</v>
      </c>
      <c r="E125" s="181">
        <f>E126</f>
        <v>1950</v>
      </c>
      <c r="F125" s="181">
        <f>F126</f>
        <v>891</v>
      </c>
      <c r="G125" s="181">
        <f t="shared" si="15"/>
        <v>45.692307692307693</v>
      </c>
    </row>
    <row r="126" spans="1:7" s="58" customFormat="1" ht="15" customHeight="1">
      <c r="A126" s="253">
        <v>3812</v>
      </c>
      <c r="B126" s="254"/>
      <c r="C126" s="270"/>
      <c r="D126" s="120" t="s">
        <v>113</v>
      </c>
      <c r="E126" s="181">
        <v>1950</v>
      </c>
      <c r="F126" s="181">
        <v>891</v>
      </c>
      <c r="G126" s="181">
        <f t="shared" si="15"/>
        <v>45.692307692307693</v>
      </c>
    </row>
    <row r="127" spans="1:7" s="58" customFormat="1" ht="15" customHeight="1">
      <c r="A127" s="271" t="s">
        <v>244</v>
      </c>
      <c r="B127" s="272"/>
      <c r="C127" s="273"/>
      <c r="D127" s="121" t="s">
        <v>245</v>
      </c>
      <c r="E127" s="181">
        <f>E128</f>
        <v>3807</v>
      </c>
      <c r="F127" s="181">
        <f t="shared" ref="F127:F128" si="24">F128</f>
        <v>2015.12</v>
      </c>
      <c r="G127" s="181">
        <f t="shared" si="15"/>
        <v>52.931967428421324</v>
      </c>
    </row>
    <row r="128" spans="1:7" s="58" customFormat="1" ht="26.25" customHeight="1">
      <c r="A128" s="255">
        <v>3</v>
      </c>
      <c r="B128" s="255"/>
      <c r="C128" s="255"/>
      <c r="D128" s="120" t="s">
        <v>4</v>
      </c>
      <c r="E128" s="181">
        <f>E129</f>
        <v>3807</v>
      </c>
      <c r="F128" s="181">
        <f t="shared" si="24"/>
        <v>2015.12</v>
      </c>
      <c r="G128" s="181">
        <f t="shared" si="15"/>
        <v>52.931967428421324</v>
      </c>
    </row>
    <row r="129" spans="1:7" s="58" customFormat="1" ht="15" customHeight="1">
      <c r="A129" s="255">
        <v>32</v>
      </c>
      <c r="B129" s="255"/>
      <c r="C129" s="255"/>
      <c r="D129" s="120" t="s">
        <v>11</v>
      </c>
      <c r="E129" s="181">
        <f>SUM(E130:E133)</f>
        <v>3807</v>
      </c>
      <c r="F129" s="181">
        <f>SUM(F130:F133)</f>
        <v>2015.12</v>
      </c>
      <c r="G129" s="181">
        <f t="shared" si="15"/>
        <v>52.931967428421324</v>
      </c>
    </row>
    <row r="130" spans="1:7" ht="15" customHeight="1">
      <c r="A130" s="255">
        <v>3211</v>
      </c>
      <c r="B130" s="255"/>
      <c r="C130" s="255"/>
      <c r="D130" s="120" t="s">
        <v>30</v>
      </c>
      <c r="E130" s="181">
        <v>2364.6</v>
      </c>
      <c r="F130" s="181">
        <v>1937.03</v>
      </c>
      <c r="G130" s="181">
        <f t="shared" si="15"/>
        <v>81.917871944514928</v>
      </c>
    </row>
    <row r="131" spans="1:7" ht="15" customHeight="1">
      <c r="A131" s="253">
        <v>3225</v>
      </c>
      <c r="B131" s="254"/>
      <c r="C131" s="270"/>
      <c r="D131" s="120" t="s">
        <v>183</v>
      </c>
      <c r="E131" s="181">
        <v>500</v>
      </c>
      <c r="F131" s="181">
        <v>0</v>
      </c>
      <c r="G131" s="181">
        <f t="shared" si="15"/>
        <v>0</v>
      </c>
    </row>
    <row r="132" spans="1:7" s="58" customFormat="1" ht="15" customHeight="1">
      <c r="A132" s="253">
        <v>3231</v>
      </c>
      <c r="B132" s="254"/>
      <c r="C132" s="270"/>
      <c r="D132" s="120" t="s">
        <v>241</v>
      </c>
      <c r="E132" s="181">
        <v>42.4</v>
      </c>
      <c r="F132" s="181">
        <v>78.09</v>
      </c>
      <c r="G132" s="181">
        <f t="shared" si="15"/>
        <v>184.1745283018868</v>
      </c>
    </row>
    <row r="133" spans="1:7" s="58" customFormat="1" ht="15" customHeight="1">
      <c r="A133" s="253">
        <v>3299</v>
      </c>
      <c r="B133" s="254"/>
      <c r="C133" s="270"/>
      <c r="D133" s="120" t="s">
        <v>181</v>
      </c>
      <c r="E133" s="181">
        <v>900</v>
      </c>
      <c r="F133" s="181">
        <v>0</v>
      </c>
      <c r="G133" s="181">
        <f t="shared" si="15"/>
        <v>0</v>
      </c>
    </row>
    <row r="134" spans="1:7" ht="15" customHeight="1">
      <c r="A134" s="279" t="s">
        <v>246</v>
      </c>
      <c r="B134" s="280"/>
      <c r="C134" s="281"/>
      <c r="D134" s="177" t="s">
        <v>247</v>
      </c>
      <c r="E134" s="185">
        <f>E136</f>
        <v>116000</v>
      </c>
      <c r="F134" s="185">
        <f t="shared" ref="F134" si="25">F136</f>
        <v>54402.32</v>
      </c>
      <c r="G134" s="182">
        <f t="shared" si="15"/>
        <v>46.898551724137931</v>
      </c>
    </row>
    <row r="135" spans="1:7" s="58" customFormat="1" ht="15" customHeight="1">
      <c r="A135" s="271" t="s">
        <v>249</v>
      </c>
      <c r="B135" s="272"/>
      <c r="C135" s="273"/>
      <c r="D135" s="121" t="s">
        <v>250</v>
      </c>
      <c r="E135" s="183">
        <f>E136</f>
        <v>116000</v>
      </c>
      <c r="F135" s="183">
        <f>F136</f>
        <v>54402.32</v>
      </c>
      <c r="G135" s="181">
        <f t="shared" si="15"/>
        <v>46.898551724137931</v>
      </c>
    </row>
    <row r="136" spans="1:7">
      <c r="A136" s="255">
        <v>3</v>
      </c>
      <c r="B136" s="255"/>
      <c r="C136" s="255"/>
      <c r="D136" s="120" t="s">
        <v>4</v>
      </c>
      <c r="E136" s="181">
        <f>E137</f>
        <v>116000</v>
      </c>
      <c r="F136" s="181">
        <f t="shared" ref="F136:F137" si="26">F137</f>
        <v>54402.32</v>
      </c>
      <c r="G136" s="181">
        <f t="shared" si="15"/>
        <v>46.898551724137931</v>
      </c>
    </row>
    <row r="137" spans="1:7" ht="25.5">
      <c r="A137" s="255">
        <v>37</v>
      </c>
      <c r="B137" s="255"/>
      <c r="C137" s="255"/>
      <c r="D137" s="120" t="s">
        <v>248</v>
      </c>
      <c r="E137" s="181">
        <f>E138</f>
        <v>116000</v>
      </c>
      <c r="F137" s="181">
        <f t="shared" si="26"/>
        <v>54402.32</v>
      </c>
      <c r="G137" s="181">
        <f t="shared" ref="G137:G189" si="27">SUM(F137/E137*100)</f>
        <v>46.898551724137931</v>
      </c>
    </row>
    <row r="138" spans="1:7">
      <c r="A138" s="255">
        <v>3722</v>
      </c>
      <c r="B138" s="255"/>
      <c r="C138" s="255"/>
      <c r="D138" s="120" t="s">
        <v>186</v>
      </c>
      <c r="E138" s="181">
        <v>116000</v>
      </c>
      <c r="F138" s="181">
        <v>54402.32</v>
      </c>
      <c r="G138" s="181">
        <f t="shared" si="27"/>
        <v>46.898551724137931</v>
      </c>
    </row>
    <row r="139" spans="1:7">
      <c r="A139" s="278" t="s">
        <v>188</v>
      </c>
      <c r="B139" s="278"/>
      <c r="C139" s="278"/>
      <c r="D139" s="177" t="s">
        <v>189</v>
      </c>
      <c r="E139" s="185">
        <f t="shared" ref="E139:F141" si="28">E140</f>
        <v>140</v>
      </c>
      <c r="F139" s="185">
        <f t="shared" si="28"/>
        <v>0</v>
      </c>
      <c r="G139" s="182">
        <f t="shared" si="27"/>
        <v>0</v>
      </c>
    </row>
    <row r="140" spans="1:7">
      <c r="A140" s="276" t="s">
        <v>249</v>
      </c>
      <c r="B140" s="276"/>
      <c r="C140" s="276"/>
      <c r="D140" s="121" t="s">
        <v>250</v>
      </c>
      <c r="E140" s="183">
        <f t="shared" si="28"/>
        <v>140</v>
      </c>
      <c r="F140" s="183">
        <f t="shared" si="28"/>
        <v>0</v>
      </c>
      <c r="G140" s="181">
        <f t="shared" si="27"/>
        <v>0</v>
      </c>
    </row>
    <row r="141" spans="1:7" ht="15" customHeight="1">
      <c r="A141" s="255">
        <v>3</v>
      </c>
      <c r="B141" s="255"/>
      <c r="C141" s="255"/>
      <c r="D141" s="120" t="s">
        <v>4</v>
      </c>
      <c r="E141" s="181">
        <f t="shared" si="28"/>
        <v>140</v>
      </c>
      <c r="F141" s="181">
        <f t="shared" si="28"/>
        <v>0</v>
      </c>
      <c r="G141" s="181">
        <f t="shared" si="27"/>
        <v>0</v>
      </c>
    </row>
    <row r="142" spans="1:7" ht="15" customHeight="1">
      <c r="A142" s="255">
        <v>32</v>
      </c>
      <c r="B142" s="255"/>
      <c r="C142" s="255"/>
      <c r="D142" s="120" t="s">
        <v>11</v>
      </c>
      <c r="E142" s="181">
        <f>E143</f>
        <v>140</v>
      </c>
      <c r="F142" s="181">
        <f t="shared" ref="F142" si="29">F143</f>
        <v>0</v>
      </c>
      <c r="G142" s="181">
        <f t="shared" si="27"/>
        <v>0</v>
      </c>
    </row>
    <row r="143" spans="1:7" ht="15" customHeight="1">
      <c r="A143" s="255">
        <v>3222</v>
      </c>
      <c r="B143" s="255"/>
      <c r="C143" s="255"/>
      <c r="D143" s="120" t="s">
        <v>84</v>
      </c>
      <c r="E143" s="181">
        <v>140</v>
      </c>
      <c r="F143" s="181">
        <v>0</v>
      </c>
      <c r="G143" s="181">
        <f t="shared" si="27"/>
        <v>0</v>
      </c>
    </row>
    <row r="144" spans="1:7" ht="15" customHeight="1">
      <c r="A144" s="277" t="s">
        <v>191</v>
      </c>
      <c r="B144" s="277"/>
      <c r="C144" s="277"/>
      <c r="D144" s="177" t="s">
        <v>192</v>
      </c>
      <c r="E144" s="185">
        <f>SUM(E145+E154+E163)</f>
        <v>98300</v>
      </c>
      <c r="F144" s="185">
        <f>SUM(F145+F154+F163)</f>
        <v>48806.009999999995</v>
      </c>
      <c r="G144" s="182">
        <f t="shared" si="27"/>
        <v>49.650061037639873</v>
      </c>
    </row>
    <row r="145" spans="1:17" ht="15" customHeight="1">
      <c r="A145" s="276" t="s">
        <v>251</v>
      </c>
      <c r="B145" s="276"/>
      <c r="C145" s="276"/>
      <c r="D145" s="121" t="s">
        <v>252</v>
      </c>
      <c r="E145" s="183">
        <f>E146</f>
        <v>13780</v>
      </c>
      <c r="F145" s="183">
        <f t="shared" ref="F145" si="30">F146</f>
        <v>7330.96</v>
      </c>
      <c r="G145" s="181">
        <f t="shared" si="27"/>
        <v>53.2</v>
      </c>
    </row>
    <row r="146" spans="1:17" ht="15" customHeight="1">
      <c r="A146" s="255">
        <v>3</v>
      </c>
      <c r="B146" s="255"/>
      <c r="C146" s="255"/>
      <c r="D146" s="120" t="s">
        <v>4</v>
      </c>
      <c r="E146" s="181">
        <f>SUM(E147+E151)</f>
        <v>13780</v>
      </c>
      <c r="F146" s="181">
        <f t="shared" ref="F146" si="31">SUM(F147+F151)</f>
        <v>7330.96</v>
      </c>
      <c r="G146" s="181">
        <f t="shared" si="27"/>
        <v>53.2</v>
      </c>
    </row>
    <row r="147" spans="1:17" ht="17.25" customHeight="1">
      <c r="A147" s="255">
        <v>31</v>
      </c>
      <c r="B147" s="255"/>
      <c r="C147" s="255"/>
      <c r="D147" s="120" t="s">
        <v>5</v>
      </c>
      <c r="E147" s="181">
        <f>SUM(E148:E150)</f>
        <v>13210</v>
      </c>
      <c r="F147" s="181">
        <f t="shared" ref="F147" si="32">SUM(F148:F150)</f>
        <v>7099</v>
      </c>
      <c r="G147" s="181">
        <f t="shared" si="27"/>
        <v>53.739591218773654</v>
      </c>
    </row>
    <row r="148" spans="1:17" ht="15" customHeight="1">
      <c r="A148" s="255">
        <v>3111</v>
      </c>
      <c r="B148" s="255"/>
      <c r="C148" s="255"/>
      <c r="D148" s="120" t="s">
        <v>28</v>
      </c>
      <c r="E148" s="181">
        <v>10500</v>
      </c>
      <c r="F148" s="181">
        <v>5757.07</v>
      </c>
      <c r="G148" s="181">
        <f t="shared" si="27"/>
        <v>54.829238095238097</v>
      </c>
    </row>
    <row r="149" spans="1:17" ht="15" customHeight="1">
      <c r="A149" s="255">
        <v>3121</v>
      </c>
      <c r="B149" s="255"/>
      <c r="C149" s="255"/>
      <c r="D149" s="120" t="s">
        <v>77</v>
      </c>
      <c r="E149" s="181">
        <v>910</v>
      </c>
      <c r="F149" s="181">
        <v>392</v>
      </c>
      <c r="G149" s="181">
        <f t="shared" si="27"/>
        <v>43.07692307692308</v>
      </c>
    </row>
    <row r="150" spans="1:17" ht="15" customHeight="1">
      <c r="A150" s="255">
        <v>3132</v>
      </c>
      <c r="B150" s="255"/>
      <c r="C150" s="255"/>
      <c r="D150" s="120" t="s">
        <v>79</v>
      </c>
      <c r="E150" s="181">
        <v>1800</v>
      </c>
      <c r="F150" s="181">
        <v>949.93</v>
      </c>
      <c r="G150" s="181">
        <f t="shared" si="27"/>
        <v>52.773888888888884</v>
      </c>
    </row>
    <row r="151" spans="1:17" ht="15" customHeight="1">
      <c r="A151" s="255">
        <v>32</v>
      </c>
      <c r="B151" s="255"/>
      <c r="C151" s="255"/>
      <c r="D151" s="120" t="s">
        <v>190</v>
      </c>
      <c r="E151" s="181">
        <f>SUM(E152+E153)</f>
        <v>570</v>
      </c>
      <c r="F151" s="181">
        <f t="shared" ref="F151" si="33">SUM(F152+F153)</f>
        <v>231.96</v>
      </c>
      <c r="G151" s="181">
        <f t="shared" si="27"/>
        <v>40.694736842105264</v>
      </c>
    </row>
    <row r="152" spans="1:17" ht="15" customHeight="1">
      <c r="A152" s="253">
        <v>3211</v>
      </c>
      <c r="B152" s="254"/>
      <c r="C152" s="270"/>
      <c r="D152" s="120" t="s">
        <v>200</v>
      </c>
      <c r="E152" s="181">
        <v>70</v>
      </c>
      <c r="F152" s="181">
        <v>0</v>
      </c>
      <c r="G152" s="181">
        <f t="shared" si="27"/>
        <v>0</v>
      </c>
    </row>
    <row r="153" spans="1:17" s="99" customFormat="1" ht="15" customHeight="1">
      <c r="A153" s="255">
        <v>3212</v>
      </c>
      <c r="B153" s="255"/>
      <c r="C153" s="255"/>
      <c r="D153" s="120" t="s">
        <v>80</v>
      </c>
      <c r="E153" s="181">
        <v>500</v>
      </c>
      <c r="F153" s="181">
        <v>231.96</v>
      </c>
      <c r="G153" s="181">
        <f t="shared" si="27"/>
        <v>46.392000000000003</v>
      </c>
    </row>
    <row r="154" spans="1:17" ht="15" customHeight="1">
      <c r="A154" s="277" t="s">
        <v>249</v>
      </c>
      <c r="B154" s="277"/>
      <c r="C154" s="277"/>
      <c r="D154" s="177" t="s">
        <v>253</v>
      </c>
      <c r="E154" s="185">
        <f>E155</f>
        <v>12710</v>
      </c>
      <c r="F154" s="185">
        <f t="shared" ref="F154" si="34">F155</f>
        <v>6221.2599999999993</v>
      </c>
      <c r="G154" s="182">
        <f t="shared" si="27"/>
        <v>48.947757671125089</v>
      </c>
      <c r="L154" s="123"/>
      <c r="M154" s="94"/>
      <c r="N154" s="94"/>
      <c r="O154" s="94"/>
      <c r="P154" s="94"/>
      <c r="Q154" s="94"/>
    </row>
    <row r="155" spans="1:17" ht="15" customHeight="1">
      <c r="A155" s="255">
        <v>3</v>
      </c>
      <c r="B155" s="255"/>
      <c r="C155" s="255"/>
      <c r="D155" s="120" t="s">
        <v>4</v>
      </c>
      <c r="E155" s="183">
        <f>SUM(E156+E160)</f>
        <v>12710</v>
      </c>
      <c r="F155" s="183">
        <f t="shared" ref="F155" si="35">SUM(F156+F160)</f>
        <v>6221.2599999999993</v>
      </c>
      <c r="G155" s="181">
        <f t="shared" si="27"/>
        <v>48.947757671125089</v>
      </c>
      <c r="L155" s="94"/>
      <c r="M155" s="94"/>
      <c r="N155" s="94"/>
      <c r="O155" s="94"/>
      <c r="P155" s="94"/>
      <c r="Q155" s="94"/>
    </row>
    <row r="156" spans="1:17" ht="15" customHeight="1">
      <c r="A156" s="255">
        <v>31</v>
      </c>
      <c r="B156" s="255"/>
      <c r="C156" s="255"/>
      <c r="D156" s="120" t="s">
        <v>5</v>
      </c>
      <c r="E156" s="181">
        <f>SUM(E157:E159)</f>
        <v>12195</v>
      </c>
      <c r="F156" s="181">
        <f t="shared" ref="F156" si="36">SUM(F157:F159)</f>
        <v>6025.9599999999991</v>
      </c>
      <c r="G156" s="181">
        <f t="shared" si="27"/>
        <v>49.413366133661327</v>
      </c>
    </row>
    <row r="157" spans="1:17" ht="15" customHeight="1">
      <c r="A157" s="255">
        <v>3111</v>
      </c>
      <c r="B157" s="255"/>
      <c r="C157" s="255"/>
      <c r="D157" s="120" t="s">
        <v>28</v>
      </c>
      <c r="E157" s="181">
        <v>9700</v>
      </c>
      <c r="F157" s="181">
        <v>4862.4399999999996</v>
      </c>
      <c r="G157" s="181">
        <f t="shared" si="27"/>
        <v>50.128247422680403</v>
      </c>
    </row>
    <row r="158" spans="1:17" s="58" customFormat="1" ht="15" customHeight="1">
      <c r="A158" s="255">
        <v>3121</v>
      </c>
      <c r="B158" s="255"/>
      <c r="C158" s="255"/>
      <c r="D158" s="120" t="s">
        <v>77</v>
      </c>
      <c r="E158" s="181">
        <v>845</v>
      </c>
      <c r="F158" s="181">
        <v>361.2</v>
      </c>
      <c r="G158" s="181">
        <f t="shared" si="27"/>
        <v>42.745562130177511</v>
      </c>
    </row>
    <row r="159" spans="1:17" ht="15" customHeight="1">
      <c r="A159" s="255">
        <v>3132</v>
      </c>
      <c r="B159" s="255"/>
      <c r="C159" s="255"/>
      <c r="D159" s="120" t="s">
        <v>79</v>
      </c>
      <c r="E159" s="181">
        <v>1650</v>
      </c>
      <c r="F159" s="181">
        <v>802.32</v>
      </c>
      <c r="G159" s="181">
        <f t="shared" si="27"/>
        <v>48.625454545454552</v>
      </c>
    </row>
    <row r="160" spans="1:17" ht="15" customHeight="1">
      <c r="A160" s="255">
        <v>32</v>
      </c>
      <c r="B160" s="255"/>
      <c r="C160" s="255"/>
      <c r="D160" s="120" t="s">
        <v>190</v>
      </c>
      <c r="E160" s="181">
        <f>SUM(E161+E162)</f>
        <v>515</v>
      </c>
      <c r="F160" s="181">
        <f t="shared" ref="F160" si="37">SUM(F161+F162)</f>
        <v>195.3</v>
      </c>
      <c r="G160" s="181">
        <f t="shared" si="27"/>
        <v>37.922330097087382</v>
      </c>
    </row>
    <row r="161" spans="1:11" s="58" customFormat="1" ht="15" customHeight="1">
      <c r="A161" s="253">
        <v>3211</v>
      </c>
      <c r="B161" s="254"/>
      <c r="C161" s="270"/>
      <c r="D161" s="120" t="s">
        <v>200</v>
      </c>
      <c r="E161" s="181">
        <v>65</v>
      </c>
      <c r="F161" s="181">
        <v>0</v>
      </c>
      <c r="G161" s="181">
        <f t="shared" si="27"/>
        <v>0</v>
      </c>
    </row>
    <row r="162" spans="1:11" ht="15" customHeight="1">
      <c r="A162" s="255">
        <v>3212</v>
      </c>
      <c r="B162" s="255"/>
      <c r="C162" s="255"/>
      <c r="D162" s="120" t="s">
        <v>80</v>
      </c>
      <c r="E162" s="181">
        <v>450</v>
      </c>
      <c r="F162" s="181">
        <v>195.3</v>
      </c>
      <c r="G162" s="181">
        <f t="shared" si="27"/>
        <v>43.400000000000006</v>
      </c>
      <c r="I162" s="117"/>
      <c r="J162" s="117"/>
      <c r="K162" s="117"/>
    </row>
    <row r="163" spans="1:11" ht="27" customHeight="1">
      <c r="A163" s="277" t="s">
        <v>254</v>
      </c>
      <c r="B163" s="277"/>
      <c r="C163" s="277"/>
      <c r="D163" s="177" t="s">
        <v>255</v>
      </c>
      <c r="E163" s="182">
        <f>E164</f>
        <v>71810</v>
      </c>
      <c r="F163" s="182">
        <f t="shared" ref="F163" si="38">F164</f>
        <v>35253.789999999994</v>
      </c>
      <c r="G163" s="182">
        <f t="shared" si="27"/>
        <v>49.093148586547827</v>
      </c>
    </row>
    <row r="164" spans="1:11" ht="24.75" customHeight="1">
      <c r="A164" s="255">
        <v>3</v>
      </c>
      <c r="B164" s="255"/>
      <c r="C164" s="255"/>
      <c r="D164" s="120" t="s">
        <v>4</v>
      </c>
      <c r="E164" s="181">
        <f>SUM(E165+E169)</f>
        <v>71810</v>
      </c>
      <c r="F164" s="181">
        <f t="shared" ref="F164" si="39">SUM(F165+F169)</f>
        <v>35253.789999999994</v>
      </c>
      <c r="G164" s="181">
        <f t="shared" si="27"/>
        <v>49.093148586547827</v>
      </c>
    </row>
    <row r="165" spans="1:11" ht="15" customHeight="1">
      <c r="A165" s="255">
        <v>31</v>
      </c>
      <c r="B165" s="255"/>
      <c r="C165" s="255"/>
      <c r="D165" s="120" t="s">
        <v>5</v>
      </c>
      <c r="E165" s="181">
        <f>SUM(E166:E168)</f>
        <v>68945</v>
      </c>
      <c r="F165" s="181">
        <f t="shared" ref="F165" si="40">SUM(F166:F168)</f>
        <v>34147.049999999996</v>
      </c>
      <c r="G165" s="181">
        <f t="shared" si="27"/>
        <v>49.527957067227497</v>
      </c>
    </row>
    <row r="166" spans="1:11" ht="15" customHeight="1">
      <c r="A166" s="255">
        <v>3111</v>
      </c>
      <c r="B166" s="255"/>
      <c r="C166" s="255"/>
      <c r="D166" s="120" t="s">
        <v>28</v>
      </c>
      <c r="E166" s="181">
        <v>55000</v>
      </c>
      <c r="F166" s="181">
        <v>27553.85</v>
      </c>
      <c r="G166" s="181">
        <f t="shared" si="27"/>
        <v>50.097909090909084</v>
      </c>
    </row>
    <row r="167" spans="1:11" s="58" customFormat="1" ht="15" customHeight="1">
      <c r="A167" s="255">
        <v>3121</v>
      </c>
      <c r="B167" s="255"/>
      <c r="C167" s="255"/>
      <c r="D167" s="120" t="s">
        <v>77</v>
      </c>
      <c r="E167" s="181">
        <v>4795</v>
      </c>
      <c r="F167" s="181">
        <v>2046.8</v>
      </c>
      <c r="G167" s="181">
        <f t="shared" si="27"/>
        <v>42.686131386861312</v>
      </c>
    </row>
    <row r="168" spans="1:11" ht="15" customHeight="1">
      <c r="A168" s="255">
        <v>3132</v>
      </c>
      <c r="B168" s="255"/>
      <c r="C168" s="255"/>
      <c r="D168" s="120" t="s">
        <v>79</v>
      </c>
      <c r="E168" s="181">
        <v>9150</v>
      </c>
      <c r="F168" s="181">
        <v>4546.3999999999996</v>
      </c>
      <c r="G168" s="181">
        <f t="shared" si="27"/>
        <v>49.687431693989062</v>
      </c>
    </row>
    <row r="169" spans="1:11" ht="15" customHeight="1">
      <c r="A169" s="255">
        <v>32</v>
      </c>
      <c r="B169" s="255"/>
      <c r="C169" s="255"/>
      <c r="D169" s="120" t="s">
        <v>190</v>
      </c>
      <c r="E169" s="181">
        <f>SUM(E170+E171)</f>
        <v>2865</v>
      </c>
      <c r="F169" s="181">
        <f t="shared" ref="F169" si="41">SUM(F170+F171)</f>
        <v>1106.74</v>
      </c>
      <c r="G169" s="181">
        <f t="shared" si="27"/>
        <v>38.629668411867364</v>
      </c>
    </row>
    <row r="170" spans="1:11" ht="15" customHeight="1">
      <c r="A170" s="253">
        <v>3211</v>
      </c>
      <c r="B170" s="254"/>
      <c r="C170" s="270"/>
      <c r="D170" s="120" t="s">
        <v>200</v>
      </c>
      <c r="E170" s="181">
        <v>365</v>
      </c>
      <c r="F170" s="181">
        <v>0</v>
      </c>
      <c r="G170" s="181">
        <f t="shared" si="27"/>
        <v>0</v>
      </c>
    </row>
    <row r="171" spans="1:11" ht="15" customHeight="1">
      <c r="A171" s="255">
        <v>3212</v>
      </c>
      <c r="B171" s="255"/>
      <c r="C171" s="255"/>
      <c r="D171" s="120" t="s">
        <v>80</v>
      </c>
      <c r="E171" s="181">
        <v>2500</v>
      </c>
      <c r="F171" s="181">
        <v>1106.74</v>
      </c>
      <c r="G171" s="181">
        <f t="shared" si="27"/>
        <v>44.269599999999997</v>
      </c>
      <c r="I171" s="117"/>
      <c r="J171" s="117"/>
      <c r="K171" s="117"/>
    </row>
    <row r="172" spans="1:11" ht="15" customHeight="1">
      <c r="A172" s="277" t="s">
        <v>256</v>
      </c>
      <c r="B172" s="277"/>
      <c r="C172" s="277"/>
      <c r="D172" s="177" t="s">
        <v>257</v>
      </c>
      <c r="E172" s="185">
        <f>SUM(E173+E177)</f>
        <v>3450</v>
      </c>
      <c r="F172" s="185">
        <f t="shared" ref="F172" si="42">SUM(F173+F177)</f>
        <v>3377.4300000000003</v>
      </c>
      <c r="G172" s="182">
        <f t="shared" si="27"/>
        <v>97.896521739130449</v>
      </c>
    </row>
    <row r="173" spans="1:11" ht="15" customHeight="1">
      <c r="A173" s="276" t="s">
        <v>249</v>
      </c>
      <c r="B173" s="276"/>
      <c r="C173" s="276"/>
      <c r="D173" s="121" t="s">
        <v>258</v>
      </c>
      <c r="E173" s="181">
        <f>E174</f>
        <v>172.5</v>
      </c>
      <c r="F173" s="181">
        <f t="shared" ref="F173" si="43">F174</f>
        <v>160.84</v>
      </c>
      <c r="G173" s="181">
        <f t="shared" si="27"/>
        <v>93.240579710144928</v>
      </c>
    </row>
    <row r="174" spans="1:11" ht="15" customHeight="1">
      <c r="A174" s="255">
        <v>3</v>
      </c>
      <c r="B174" s="255"/>
      <c r="C174" s="255"/>
      <c r="D174" s="120" t="s">
        <v>4</v>
      </c>
      <c r="E174" s="181">
        <f>E175</f>
        <v>172.5</v>
      </c>
      <c r="F174" s="181">
        <f t="shared" ref="F174:F175" si="44">F175</f>
        <v>160.84</v>
      </c>
      <c r="G174" s="181">
        <f t="shared" si="27"/>
        <v>93.240579710144928</v>
      </c>
    </row>
    <row r="175" spans="1:11" ht="21.75" customHeight="1">
      <c r="A175" s="255">
        <v>32</v>
      </c>
      <c r="B175" s="255"/>
      <c r="C175" s="255"/>
      <c r="D175" s="120" t="s">
        <v>11</v>
      </c>
      <c r="E175" s="181">
        <f>E176</f>
        <v>172.5</v>
      </c>
      <c r="F175" s="181">
        <f t="shared" si="44"/>
        <v>160.84</v>
      </c>
      <c r="G175" s="181">
        <f t="shared" si="27"/>
        <v>93.240579710144928</v>
      </c>
    </row>
    <row r="176" spans="1:11" s="58" customFormat="1" ht="21.75" customHeight="1">
      <c r="A176" s="255">
        <v>3222</v>
      </c>
      <c r="B176" s="255"/>
      <c r="C176" s="255"/>
      <c r="D176" s="120" t="s">
        <v>84</v>
      </c>
      <c r="E176" s="181">
        <v>172.5</v>
      </c>
      <c r="F176" s="181">
        <v>160.84</v>
      </c>
      <c r="G176" s="181">
        <f t="shared" si="27"/>
        <v>93.240579710144928</v>
      </c>
    </row>
    <row r="177" spans="1:7" ht="27" customHeight="1">
      <c r="A177" s="276" t="s">
        <v>259</v>
      </c>
      <c r="B177" s="276"/>
      <c r="C177" s="276"/>
      <c r="D177" s="121" t="s">
        <v>260</v>
      </c>
      <c r="E177" s="181">
        <f>E178</f>
        <v>3277.5</v>
      </c>
      <c r="F177" s="181">
        <f t="shared" ref="F177" si="45">F178</f>
        <v>3216.59</v>
      </c>
      <c r="G177" s="181">
        <f t="shared" si="27"/>
        <v>98.141571319603358</v>
      </c>
    </row>
    <row r="178" spans="1:7" ht="20.25" customHeight="1">
      <c r="A178" s="255">
        <v>3</v>
      </c>
      <c r="B178" s="255"/>
      <c r="C178" s="255"/>
      <c r="D178" s="120" t="s">
        <v>4</v>
      </c>
      <c r="E178" s="181">
        <f>E179</f>
        <v>3277.5</v>
      </c>
      <c r="F178" s="181">
        <f t="shared" ref="F178" si="46">F179</f>
        <v>3216.59</v>
      </c>
      <c r="G178" s="181">
        <f t="shared" si="27"/>
        <v>98.141571319603358</v>
      </c>
    </row>
    <row r="179" spans="1:7" ht="15" customHeight="1">
      <c r="A179" s="255">
        <v>32</v>
      </c>
      <c r="B179" s="255"/>
      <c r="C179" s="255"/>
      <c r="D179" s="120" t="s">
        <v>11</v>
      </c>
      <c r="E179" s="181">
        <f>E180</f>
        <v>3277.5</v>
      </c>
      <c r="F179" s="181">
        <f t="shared" ref="F179" si="47">F180</f>
        <v>3216.59</v>
      </c>
      <c r="G179" s="181">
        <f t="shared" si="27"/>
        <v>98.141571319603358</v>
      </c>
    </row>
    <row r="180" spans="1:7" ht="15" customHeight="1">
      <c r="A180" s="255">
        <v>3222</v>
      </c>
      <c r="B180" s="255"/>
      <c r="C180" s="255"/>
      <c r="D180" s="120" t="s">
        <v>84</v>
      </c>
      <c r="E180" s="181">
        <v>3277.5</v>
      </c>
      <c r="F180" s="181">
        <v>3216.59</v>
      </c>
      <c r="G180" s="181">
        <f t="shared" si="27"/>
        <v>98.141571319603358</v>
      </c>
    </row>
    <row r="181" spans="1:7" ht="15" customHeight="1">
      <c r="A181" s="277" t="s">
        <v>261</v>
      </c>
      <c r="B181" s="277"/>
      <c r="C181" s="277"/>
      <c r="D181" s="177" t="s">
        <v>262</v>
      </c>
      <c r="E181" s="185">
        <f>SUM(E182+E186)</f>
        <v>2050</v>
      </c>
      <c r="F181" s="185">
        <f t="shared" ref="F181" si="48">SUM(F182+F186)</f>
        <v>0</v>
      </c>
      <c r="G181" s="182">
        <f t="shared" si="27"/>
        <v>0</v>
      </c>
    </row>
    <row r="182" spans="1:7" ht="15" customHeight="1">
      <c r="A182" s="276" t="s">
        <v>249</v>
      </c>
      <c r="B182" s="276"/>
      <c r="C182" s="276"/>
      <c r="D182" s="121" t="s">
        <v>258</v>
      </c>
      <c r="E182" s="181">
        <f>E183</f>
        <v>102.5</v>
      </c>
      <c r="F182" s="181">
        <f t="shared" ref="F182:F184" si="49">F183</f>
        <v>0</v>
      </c>
      <c r="G182" s="181">
        <f t="shared" si="27"/>
        <v>0</v>
      </c>
    </row>
    <row r="183" spans="1:7" ht="15" customHeight="1">
      <c r="A183" s="255">
        <v>3</v>
      </c>
      <c r="B183" s="255"/>
      <c r="C183" s="255"/>
      <c r="D183" s="120" t="s">
        <v>4</v>
      </c>
      <c r="E183" s="181">
        <f>E184</f>
        <v>102.5</v>
      </c>
      <c r="F183" s="181">
        <f t="shared" si="49"/>
        <v>0</v>
      </c>
      <c r="G183" s="181">
        <f t="shared" si="27"/>
        <v>0</v>
      </c>
    </row>
    <row r="184" spans="1:7" ht="15" customHeight="1">
      <c r="A184" s="255">
        <v>32</v>
      </c>
      <c r="B184" s="255"/>
      <c r="C184" s="255"/>
      <c r="D184" s="120" t="s">
        <v>11</v>
      </c>
      <c r="E184" s="181">
        <f>E185</f>
        <v>102.5</v>
      </c>
      <c r="F184" s="181">
        <f t="shared" si="49"/>
        <v>0</v>
      </c>
      <c r="G184" s="181">
        <f t="shared" si="27"/>
        <v>0</v>
      </c>
    </row>
    <row r="185" spans="1:7" ht="15" customHeight="1">
      <c r="A185" s="255">
        <v>3222</v>
      </c>
      <c r="B185" s="255"/>
      <c r="C185" s="255"/>
      <c r="D185" s="120" t="s">
        <v>84</v>
      </c>
      <c r="E185" s="181">
        <v>102.5</v>
      </c>
      <c r="F185" s="181">
        <v>0</v>
      </c>
      <c r="G185" s="181">
        <f t="shared" si="27"/>
        <v>0</v>
      </c>
    </row>
    <row r="186" spans="1:7" s="58" customFormat="1" ht="15" customHeight="1">
      <c r="A186" s="276" t="s">
        <v>259</v>
      </c>
      <c r="B186" s="276"/>
      <c r="C186" s="276"/>
      <c r="D186" s="121" t="s">
        <v>260</v>
      </c>
      <c r="E186" s="181">
        <f>E187</f>
        <v>1947.5</v>
      </c>
      <c r="F186" s="181">
        <f t="shared" ref="F186:F188" si="50">F187</f>
        <v>0</v>
      </c>
      <c r="G186" s="181">
        <f t="shared" si="27"/>
        <v>0</v>
      </c>
    </row>
    <row r="187" spans="1:7" ht="15" customHeight="1">
      <c r="A187" s="255">
        <v>3</v>
      </c>
      <c r="B187" s="255"/>
      <c r="C187" s="255"/>
      <c r="D187" s="120" t="s">
        <v>4</v>
      </c>
      <c r="E187" s="181">
        <v>1947.5</v>
      </c>
      <c r="F187" s="181">
        <f t="shared" si="50"/>
        <v>0</v>
      </c>
      <c r="G187" s="181">
        <f t="shared" si="27"/>
        <v>0</v>
      </c>
    </row>
    <row r="188" spans="1:7" ht="15" customHeight="1">
      <c r="A188" s="255">
        <v>32</v>
      </c>
      <c r="B188" s="255"/>
      <c r="C188" s="255"/>
      <c r="D188" s="120" t="s">
        <v>11</v>
      </c>
      <c r="E188" s="181">
        <f>E189</f>
        <v>1900</v>
      </c>
      <c r="F188" s="181">
        <f t="shared" si="50"/>
        <v>0</v>
      </c>
      <c r="G188" s="181">
        <f t="shared" si="27"/>
        <v>0</v>
      </c>
    </row>
    <row r="189" spans="1:7" ht="15" customHeight="1">
      <c r="A189" s="255">
        <v>3222</v>
      </c>
      <c r="B189" s="255"/>
      <c r="C189" s="255"/>
      <c r="D189" s="120" t="s">
        <v>84</v>
      </c>
      <c r="E189" s="181">
        <v>1900</v>
      </c>
      <c r="F189" s="181">
        <v>0</v>
      </c>
      <c r="G189" s="181">
        <f t="shared" si="27"/>
        <v>0</v>
      </c>
    </row>
    <row r="190" spans="1:7">
      <c r="E190" s="117"/>
    </row>
    <row r="193" spans="1:7" ht="15" customHeight="1"/>
    <row r="194" spans="1:7" ht="15" customHeight="1"/>
    <row r="195" spans="1:7" s="58" customFormat="1" ht="15" customHeight="1">
      <c r="A195"/>
      <c r="B195"/>
      <c r="C195"/>
      <c r="D195"/>
      <c r="E195" s="166"/>
      <c r="F195" s="166"/>
      <c r="G195" s="166"/>
    </row>
    <row r="196" spans="1:7" ht="15" customHeight="1"/>
    <row r="197" spans="1:7" ht="15" customHeight="1"/>
    <row r="198" spans="1:7" ht="15" customHeight="1"/>
    <row r="199" spans="1:7" ht="15" customHeight="1"/>
    <row r="200" spans="1:7" ht="15" customHeight="1"/>
    <row r="201" spans="1:7" ht="15" customHeight="1"/>
    <row r="202" spans="1:7" ht="15" customHeight="1"/>
    <row r="203" spans="1:7" ht="15" customHeight="1"/>
    <row r="204" spans="1:7" ht="15" customHeight="1"/>
    <row r="205" spans="1:7" ht="15" customHeight="1"/>
    <row r="206" spans="1:7" ht="15" customHeight="1"/>
    <row r="207" spans="1:7" ht="15" customHeight="1"/>
    <row r="208" spans="1:7" ht="15" customHeight="1"/>
    <row r="209" ht="15" customHeight="1"/>
    <row r="210" ht="15" customHeight="1"/>
    <row r="211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24.75" customHeight="1"/>
    <row r="231" ht="28.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26.25" customHeight="1"/>
    <row r="245" ht="26.25" customHeight="1"/>
    <row r="246" ht="21.7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2" ht="15" customHeight="1"/>
    <row r="273" ht="15" customHeight="1"/>
    <row r="274" ht="15" customHeight="1"/>
    <row r="275" ht="15" customHeight="1"/>
    <row r="276" ht="15" customHeight="1"/>
    <row r="278" ht="15" customHeight="1"/>
    <row r="281" ht="22.5" customHeight="1"/>
    <row r="282" ht="22.5" customHeight="1"/>
    <row r="283" ht="15" customHeight="1"/>
    <row r="284" ht="15" customHeight="1"/>
    <row r="290" ht="22.5" customHeight="1"/>
    <row r="291" ht="22.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22.5" customHeight="1"/>
    <row r="332" ht="15" customHeight="1"/>
    <row r="333" ht="15" customHeight="1"/>
    <row r="334" ht="15" customHeight="1"/>
    <row r="335" ht="15" customHeight="1"/>
    <row r="336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22.5" customHeight="1"/>
    <row r="354" ht="15" customHeight="1"/>
    <row r="499" spans="1:5">
      <c r="A499" s="115"/>
      <c r="B499" s="115"/>
      <c r="C499" s="116"/>
      <c r="D499" s="116"/>
      <c r="E499" s="167"/>
    </row>
    <row r="500" spans="1:5">
      <c r="A500" s="115"/>
      <c r="B500" s="115"/>
      <c r="C500" s="116"/>
      <c r="D500" s="116"/>
      <c r="E500" s="167"/>
    </row>
  </sheetData>
  <mergeCells count="185">
    <mergeCell ref="A11:C11"/>
    <mergeCell ref="A37:C37"/>
    <mergeCell ref="A185:C185"/>
    <mergeCell ref="A31:C31"/>
    <mergeCell ref="A40:C40"/>
    <mergeCell ref="A41:C41"/>
    <mergeCell ref="A42:C42"/>
    <mergeCell ref="A43:C43"/>
    <mergeCell ref="A44:C44"/>
    <mergeCell ref="A45:C45"/>
    <mergeCell ref="A80:C80"/>
    <mergeCell ref="A81:C81"/>
    <mergeCell ref="A82:C82"/>
    <mergeCell ref="A83:C83"/>
    <mergeCell ref="A84:C84"/>
    <mergeCell ref="A74:C74"/>
    <mergeCell ref="A62:C62"/>
    <mergeCell ref="A68:C68"/>
    <mergeCell ref="A69:C69"/>
    <mergeCell ref="A115:C115"/>
    <mergeCell ref="A117:C117"/>
    <mergeCell ref="A126:C126"/>
    <mergeCell ref="A120:C120"/>
    <mergeCell ref="A132:C132"/>
    <mergeCell ref="A97:C97"/>
    <mergeCell ref="A98:C98"/>
    <mergeCell ref="A29:C29"/>
    <mergeCell ref="A30:C30"/>
    <mergeCell ref="A183:C183"/>
    <mergeCell ref="A184:C184"/>
    <mergeCell ref="A35:C35"/>
    <mergeCell ref="A32:C32"/>
    <mergeCell ref="A33:C33"/>
    <mergeCell ref="A34:C34"/>
    <mergeCell ref="A36:C36"/>
    <mergeCell ref="A38:C38"/>
    <mergeCell ref="A85:C85"/>
    <mergeCell ref="A100:C100"/>
    <mergeCell ref="A102:C102"/>
    <mergeCell ref="A101:C101"/>
    <mergeCell ref="A86:C86"/>
    <mergeCell ref="A87:C87"/>
    <mergeCell ref="A88:C88"/>
    <mergeCell ref="A89:C89"/>
    <mergeCell ref="A90:C90"/>
    <mergeCell ref="A91:C91"/>
    <mergeCell ref="A106:C106"/>
    <mergeCell ref="A107:C107"/>
    <mergeCell ref="A108:C108"/>
    <mergeCell ref="A109:C109"/>
    <mergeCell ref="A186:C186"/>
    <mergeCell ref="A187:C187"/>
    <mergeCell ref="A188:C188"/>
    <mergeCell ref="A189:C189"/>
    <mergeCell ref="A133:C133"/>
    <mergeCell ref="A152:C152"/>
    <mergeCell ref="A161:C161"/>
    <mergeCell ref="A170:C170"/>
    <mergeCell ref="A18:C18"/>
    <mergeCell ref="A19:C19"/>
    <mergeCell ref="A55:C55"/>
    <mergeCell ref="A56:C56"/>
    <mergeCell ref="A57:C57"/>
    <mergeCell ref="A21:C21"/>
    <mergeCell ref="A22:C22"/>
    <mergeCell ref="A23:C23"/>
    <mergeCell ref="A24:C24"/>
    <mergeCell ref="A25:C25"/>
    <mergeCell ref="A26:C26"/>
    <mergeCell ref="A27:C27"/>
    <mergeCell ref="A75:C75"/>
    <mergeCell ref="A71:C71"/>
    <mergeCell ref="A112:C112"/>
    <mergeCell ref="A113:C113"/>
    <mergeCell ref="A103:C103"/>
    <mergeCell ref="A2:G2"/>
    <mergeCell ref="A4:G4"/>
    <mergeCell ref="A6:D6"/>
    <mergeCell ref="A50:C50"/>
    <mergeCell ref="A54:C54"/>
    <mergeCell ref="A28:C28"/>
    <mergeCell ref="A7:D7"/>
    <mergeCell ref="A8:C8"/>
    <mergeCell ref="A10:C10"/>
    <mergeCell ref="A9:C9"/>
    <mergeCell ref="A13:C13"/>
    <mergeCell ref="A14:C14"/>
    <mergeCell ref="A15:C15"/>
    <mergeCell ref="A16:C16"/>
    <mergeCell ref="A12:C12"/>
    <mergeCell ref="A17:C17"/>
    <mergeCell ref="A39:C39"/>
    <mergeCell ref="A20:C20"/>
    <mergeCell ref="A76:C76"/>
    <mergeCell ref="A77:C77"/>
    <mergeCell ref="A78:C78"/>
    <mergeCell ref="A79:C79"/>
    <mergeCell ref="A72:C72"/>
    <mergeCell ref="A125:C125"/>
    <mergeCell ref="A127:C127"/>
    <mergeCell ref="A128:C128"/>
    <mergeCell ref="A129:C129"/>
    <mergeCell ref="A122:C122"/>
    <mergeCell ref="A123:C123"/>
    <mergeCell ref="A124:C124"/>
    <mergeCell ref="A114:C114"/>
    <mergeCell ref="A116:C116"/>
    <mergeCell ref="A118:C118"/>
    <mergeCell ref="A119:C119"/>
    <mergeCell ref="A121:C121"/>
    <mergeCell ref="A146:C146"/>
    <mergeCell ref="A147:C147"/>
    <mergeCell ref="A148:C148"/>
    <mergeCell ref="A138:C138"/>
    <mergeCell ref="A139:C139"/>
    <mergeCell ref="A140:C140"/>
    <mergeCell ref="A141:C141"/>
    <mergeCell ref="A142:C142"/>
    <mergeCell ref="A130:C130"/>
    <mergeCell ref="A131:C131"/>
    <mergeCell ref="A134:C134"/>
    <mergeCell ref="A136:C136"/>
    <mergeCell ref="A137:C137"/>
    <mergeCell ref="A135:C135"/>
    <mergeCell ref="A176:C176"/>
    <mergeCell ref="A177:C177"/>
    <mergeCell ref="A46:C46"/>
    <mergeCell ref="A47:C47"/>
    <mergeCell ref="A48:C48"/>
    <mergeCell ref="A49:C49"/>
    <mergeCell ref="A51:C51"/>
    <mergeCell ref="A52:C52"/>
    <mergeCell ref="A53:C53"/>
    <mergeCell ref="A70:C70"/>
    <mergeCell ref="A110:C110"/>
    <mergeCell ref="A111:C111"/>
    <mergeCell ref="A58:C58"/>
    <mergeCell ref="A59:C59"/>
    <mergeCell ref="A143:C143"/>
    <mergeCell ref="A149:C149"/>
    <mergeCell ref="A150:C150"/>
    <mergeCell ref="A151:C151"/>
    <mergeCell ref="A153:C153"/>
    <mergeCell ref="A154:C154"/>
    <mergeCell ref="A144:C144"/>
    <mergeCell ref="A145:C145"/>
    <mergeCell ref="A104:C104"/>
    <mergeCell ref="A105:C105"/>
    <mergeCell ref="A182:C182"/>
    <mergeCell ref="A155:C155"/>
    <mergeCell ref="A167:C167"/>
    <mergeCell ref="A168:C168"/>
    <mergeCell ref="A169:C169"/>
    <mergeCell ref="A171:C171"/>
    <mergeCell ref="A162:C162"/>
    <mergeCell ref="A163:C163"/>
    <mergeCell ref="A164:C164"/>
    <mergeCell ref="A165:C165"/>
    <mergeCell ref="A166:C166"/>
    <mergeCell ref="A156:C156"/>
    <mergeCell ref="A157:C157"/>
    <mergeCell ref="A158:C158"/>
    <mergeCell ref="A159:C159"/>
    <mergeCell ref="A160:C160"/>
    <mergeCell ref="A181:C181"/>
    <mergeCell ref="A178:C178"/>
    <mergeCell ref="A179:C179"/>
    <mergeCell ref="A180:C180"/>
    <mergeCell ref="A172:C172"/>
    <mergeCell ref="A173:C173"/>
    <mergeCell ref="A174:C174"/>
    <mergeCell ref="A175:C175"/>
    <mergeCell ref="A73:C73"/>
    <mergeCell ref="A60:C60"/>
    <mergeCell ref="A61:C61"/>
    <mergeCell ref="A63:C63"/>
    <mergeCell ref="A64:C64"/>
    <mergeCell ref="A65:C65"/>
    <mergeCell ref="A66:C66"/>
    <mergeCell ref="A99:C99"/>
    <mergeCell ref="A92:C92"/>
    <mergeCell ref="A93:C93"/>
    <mergeCell ref="A94:C94"/>
    <mergeCell ref="A95:C95"/>
    <mergeCell ref="A96:C96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Izvještaj po programskoj kalsif</vt:lpstr>
      <vt:lpstr>Izvješće po programskoj klasifi</vt:lpstr>
      <vt:lpstr>' Račun prihoda i rashoda'!Podrucje_ispisa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OSJK - racunovodstvo</cp:lastModifiedBy>
  <cp:lastPrinted>2026-07-22T08:33:14Z</cp:lastPrinted>
  <dcterms:created xsi:type="dcterms:W3CDTF">2022-08-12T12:51:27Z</dcterms:created>
  <dcterms:modified xsi:type="dcterms:W3CDTF">2026-07-24T10:32:14Z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