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JK - racunovodstvo\Desktop\IZVRŠENJE 2025\"/>
    </mc:Choice>
  </mc:AlternateContent>
  <bookViews>
    <workbookView xWindow="0" yWindow="0" windowWidth="13950" windowHeight="808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Izvješće po programskoj klasifi" sheetId="13" r:id="rId6"/>
  </sheets>
  <definedNames>
    <definedName name="_xlnm._FilterDatabase" localSheetId="5" hidden="1">'Izvješće po programskoj klasifi'!$A$6:$R$6</definedName>
    <definedName name="_xlnm.Print_Area" localSheetId="1">' Račun prihoda i rashoda'!$B$1:$L$124</definedName>
    <definedName name="_xlnm.Print_Area" localSheetId="0">SAŽETAK!$C$3:$M$34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3" l="1"/>
  <c r="G11" i="13"/>
  <c r="G38" i="13"/>
  <c r="G69" i="13"/>
  <c r="G104" i="13"/>
  <c r="G103" i="13" s="1"/>
  <c r="G102" i="13" s="1"/>
  <c r="E22" i="5" l="1"/>
  <c r="F25" i="5"/>
  <c r="E25" i="5"/>
  <c r="D6" i="5"/>
  <c r="F6" i="5"/>
  <c r="F7" i="5"/>
  <c r="D10" i="5"/>
  <c r="E10" i="5"/>
  <c r="C6" i="5"/>
  <c r="I107" i="3" l="1"/>
  <c r="I53" i="3"/>
  <c r="I112" i="3"/>
  <c r="H107" i="3"/>
  <c r="H52" i="3"/>
  <c r="H53" i="3"/>
  <c r="H112" i="3"/>
  <c r="H113" i="3"/>
  <c r="G112" i="3"/>
  <c r="G107" i="3" s="1"/>
  <c r="G52" i="3" s="1"/>
  <c r="G122" i="3"/>
  <c r="G121" i="3"/>
  <c r="K46" i="3"/>
  <c r="I45" i="3"/>
  <c r="I44" i="3" s="1"/>
  <c r="J45" i="3"/>
  <c r="K45" i="3" s="1"/>
  <c r="H45" i="3"/>
  <c r="H44" i="3" s="1"/>
  <c r="G45" i="3"/>
  <c r="G88" i="3"/>
  <c r="I113" i="3"/>
  <c r="G113" i="3"/>
  <c r="I52" i="3" l="1"/>
  <c r="G124" i="3"/>
  <c r="I105" i="3"/>
  <c r="I102" i="3"/>
  <c r="I101" i="3" s="1"/>
  <c r="I96" i="3"/>
  <c r="I88" i="3"/>
  <c r="I77" i="3"/>
  <c r="I70" i="3"/>
  <c r="I65" i="3"/>
  <c r="I61" i="3"/>
  <c r="I59" i="3"/>
  <c r="I55" i="3"/>
  <c r="I64" i="3" l="1"/>
  <c r="J55" i="3"/>
  <c r="L60" i="3"/>
  <c r="H59" i="3"/>
  <c r="J59" i="3"/>
  <c r="G59" i="3"/>
  <c r="G55" i="3"/>
  <c r="K60" i="3"/>
  <c r="J119" i="3"/>
  <c r="J96" i="3"/>
  <c r="J95" i="3" s="1"/>
  <c r="H121" i="3"/>
  <c r="I121" i="3"/>
  <c r="F13" i="5" l="1"/>
  <c r="F38" i="13" l="1"/>
  <c r="F69" i="13"/>
  <c r="F193" i="13"/>
  <c r="G193" i="13"/>
  <c r="H193" i="13" s="1"/>
  <c r="E193" i="13"/>
  <c r="E194" i="13"/>
  <c r="G194" i="13"/>
  <c r="H198" i="13"/>
  <c r="E196" i="13"/>
  <c r="E195" i="13" s="1"/>
  <c r="F196" i="13"/>
  <c r="F195" i="13" s="1"/>
  <c r="F194" i="13" s="1"/>
  <c r="G196" i="13"/>
  <c r="G195" i="13" s="1"/>
  <c r="H197" i="13"/>
  <c r="H122" i="13"/>
  <c r="H127" i="13"/>
  <c r="H128" i="13"/>
  <c r="H130" i="13"/>
  <c r="E129" i="13"/>
  <c r="E126" i="13" s="1"/>
  <c r="E125" i="13" s="1"/>
  <c r="G129" i="13"/>
  <c r="F129" i="13"/>
  <c r="F126" i="13" s="1"/>
  <c r="F125" i="13" s="1"/>
  <c r="H70" i="13"/>
  <c r="H71" i="13"/>
  <c r="H72" i="13"/>
  <c r="H73" i="13"/>
  <c r="F15" i="13"/>
  <c r="G15" i="13"/>
  <c r="E15" i="13"/>
  <c r="H16" i="13"/>
  <c r="H17" i="13"/>
  <c r="H182" i="13"/>
  <c r="H196" i="13" l="1"/>
  <c r="H195" i="13"/>
  <c r="H194" i="13"/>
  <c r="H129" i="13"/>
  <c r="G126" i="13"/>
  <c r="H135" i="13"/>
  <c r="E104" i="13"/>
  <c r="H64" i="13"/>
  <c r="E61" i="13"/>
  <c r="G63" i="13"/>
  <c r="G62" i="13" s="1"/>
  <c r="F63" i="13"/>
  <c r="F62" i="13" s="1"/>
  <c r="F61" i="13" s="1"/>
  <c r="G125" i="13" l="1"/>
  <c r="H125" i="13" s="1"/>
  <c r="H126" i="13"/>
  <c r="G61" i="13"/>
  <c r="H61" i="13" s="1"/>
  <c r="H62" i="13"/>
  <c r="H63" i="13"/>
  <c r="F20" i="13"/>
  <c r="F19" i="13" s="1"/>
  <c r="G20" i="13"/>
  <c r="G19" i="13" s="1"/>
  <c r="E20" i="13"/>
  <c r="E19" i="13" s="1"/>
  <c r="G48" i="13"/>
  <c r="G121" i="13"/>
  <c r="H109" i="13"/>
  <c r="F104" i="13"/>
  <c r="F98" i="13"/>
  <c r="F96" i="13"/>
  <c r="E96" i="13"/>
  <c r="F154" i="13" l="1"/>
  <c r="F153" i="13" s="1"/>
  <c r="F152" i="13" s="1"/>
  <c r="G154" i="13"/>
  <c r="G153" i="13" s="1"/>
  <c r="G152" i="13" s="1"/>
  <c r="E154" i="13"/>
  <c r="E153" i="13" s="1"/>
  <c r="E152" i="13" s="1"/>
  <c r="F149" i="13"/>
  <c r="F148" i="13" s="1"/>
  <c r="G149" i="13"/>
  <c r="G148" i="13" s="1"/>
  <c r="E149" i="13"/>
  <c r="E148" i="13" s="1"/>
  <c r="F133" i="13"/>
  <c r="G133" i="13"/>
  <c r="E133" i="13"/>
  <c r="E132" i="13" s="1"/>
  <c r="H137" i="13"/>
  <c r="H136" i="13"/>
  <c r="E147" i="13" l="1"/>
  <c r="F14" i="13" l="1"/>
  <c r="G14" i="13"/>
  <c r="E14" i="13"/>
  <c r="H25" i="5" l="1"/>
  <c r="D25" i="5"/>
  <c r="F22" i="5"/>
  <c r="D22" i="5" l="1"/>
  <c r="D7" i="5"/>
  <c r="H22" i="5" l="1"/>
  <c r="H23" i="5"/>
  <c r="H24" i="5"/>
  <c r="H26" i="5"/>
  <c r="H27" i="5"/>
  <c r="H28" i="5"/>
  <c r="H30" i="5"/>
  <c r="H31" i="5"/>
  <c r="H33" i="5"/>
  <c r="G23" i="5"/>
  <c r="G24" i="5"/>
  <c r="G26" i="5"/>
  <c r="G27" i="5"/>
  <c r="G28" i="5"/>
  <c r="G30" i="5"/>
  <c r="G31" i="5"/>
  <c r="G33" i="5"/>
  <c r="H8" i="5"/>
  <c r="H9" i="5"/>
  <c r="H11" i="5"/>
  <c r="H12" i="5"/>
  <c r="H14" i="5"/>
  <c r="H15" i="5"/>
  <c r="H17" i="5"/>
  <c r="H20" i="5"/>
  <c r="G8" i="5"/>
  <c r="G9" i="5"/>
  <c r="G11" i="5"/>
  <c r="G12" i="5"/>
  <c r="G14" i="5"/>
  <c r="G15" i="5"/>
  <c r="G17" i="5"/>
  <c r="G20" i="5"/>
  <c r="F145" i="13" l="1"/>
  <c r="F144" i="13" s="1"/>
  <c r="F143" i="13" s="1"/>
  <c r="F142" i="13" s="1"/>
  <c r="G145" i="13"/>
  <c r="E145" i="13"/>
  <c r="E144" i="13" s="1"/>
  <c r="E143" i="13" s="1"/>
  <c r="E142" i="13" s="1"/>
  <c r="F191" i="13"/>
  <c r="F190" i="13" s="1"/>
  <c r="F189" i="13" s="1"/>
  <c r="G191" i="13"/>
  <c r="E191" i="13"/>
  <c r="E190" i="13" s="1"/>
  <c r="E189" i="13" s="1"/>
  <c r="F186" i="13"/>
  <c r="G186" i="13"/>
  <c r="G185" i="13" s="1"/>
  <c r="E186" i="13"/>
  <c r="E185" i="13" s="1"/>
  <c r="F147" i="13"/>
  <c r="G147" i="13"/>
  <c r="H192" i="13"/>
  <c r="H188" i="13"/>
  <c r="H187" i="13"/>
  <c r="H173" i="13"/>
  <c r="H164" i="13"/>
  <c r="H183" i="13"/>
  <c r="G181" i="13"/>
  <c r="F181" i="13"/>
  <c r="E181" i="13"/>
  <c r="H180" i="13"/>
  <c r="H179" i="13"/>
  <c r="H178" i="13"/>
  <c r="G177" i="13"/>
  <c r="F177" i="13"/>
  <c r="E177" i="13"/>
  <c r="H174" i="13"/>
  <c r="G172" i="13"/>
  <c r="F172" i="13"/>
  <c r="E172" i="13"/>
  <c r="H171" i="13"/>
  <c r="H170" i="13"/>
  <c r="H169" i="13"/>
  <c r="G168" i="13"/>
  <c r="F168" i="13"/>
  <c r="E168" i="13"/>
  <c r="F163" i="13"/>
  <c r="G163" i="13"/>
  <c r="E163" i="13"/>
  <c r="H165" i="13"/>
  <c r="H162" i="13"/>
  <c r="H161" i="13"/>
  <c r="H160" i="13"/>
  <c r="G159" i="13"/>
  <c r="F159" i="13"/>
  <c r="E159" i="13"/>
  <c r="H155" i="13"/>
  <c r="H154" i="13"/>
  <c r="H153" i="13"/>
  <c r="H152" i="13"/>
  <c r="H151" i="13"/>
  <c r="H150" i="13"/>
  <c r="H149" i="13"/>
  <c r="F139" i="13"/>
  <c r="F138" i="13" s="1"/>
  <c r="G139" i="13"/>
  <c r="G138" i="13" s="1"/>
  <c r="E139" i="13"/>
  <c r="E138" i="13" s="1"/>
  <c r="F132" i="13"/>
  <c r="G132" i="13"/>
  <c r="G131" i="13" s="1"/>
  <c r="E131" i="13"/>
  <c r="F123" i="13"/>
  <c r="G123" i="13"/>
  <c r="E123" i="13"/>
  <c r="F121" i="13"/>
  <c r="E121" i="13"/>
  <c r="F115" i="13"/>
  <c r="G115" i="13"/>
  <c r="E115" i="13"/>
  <c r="H148" i="13"/>
  <c r="H147" i="13"/>
  <c r="H146" i="13"/>
  <c r="H141" i="13"/>
  <c r="H140" i="13"/>
  <c r="H134" i="13"/>
  <c r="H120" i="13"/>
  <c r="F111" i="13"/>
  <c r="G111" i="13"/>
  <c r="E111" i="13"/>
  <c r="E103" i="13" s="1"/>
  <c r="H112" i="13"/>
  <c r="H116" i="13"/>
  <c r="H117" i="13"/>
  <c r="H118" i="13"/>
  <c r="F76" i="13"/>
  <c r="G76" i="13"/>
  <c r="E76" i="13"/>
  <c r="F100" i="13"/>
  <c r="G100" i="13"/>
  <c r="E100" i="13"/>
  <c r="G96" i="13"/>
  <c r="G98" i="13"/>
  <c r="E98" i="13"/>
  <c r="H97" i="13"/>
  <c r="H99" i="13"/>
  <c r="H101" i="13"/>
  <c r="H106" i="13"/>
  <c r="H107" i="13"/>
  <c r="H108" i="13"/>
  <c r="H110" i="13"/>
  <c r="H95" i="13"/>
  <c r="H93" i="13"/>
  <c r="H92" i="13"/>
  <c r="H91" i="13"/>
  <c r="H90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77" i="13"/>
  <c r="F67" i="13"/>
  <c r="F66" i="13" s="1"/>
  <c r="F65" i="13" s="1"/>
  <c r="G67" i="13"/>
  <c r="G66" i="13" s="1"/>
  <c r="E67" i="13"/>
  <c r="E66" i="13" s="1"/>
  <c r="E65" i="13" s="1"/>
  <c r="H68" i="13"/>
  <c r="F58" i="13"/>
  <c r="F57" i="13" s="1"/>
  <c r="F56" i="13" s="1"/>
  <c r="G58" i="13"/>
  <c r="G57" i="13" s="1"/>
  <c r="E58" i="13"/>
  <c r="E57" i="13" s="1"/>
  <c r="H60" i="13"/>
  <c r="H59" i="13"/>
  <c r="F53" i="13"/>
  <c r="F52" i="13" s="1"/>
  <c r="G53" i="13"/>
  <c r="G52" i="13" s="1"/>
  <c r="G51" i="13" s="1"/>
  <c r="E53" i="13"/>
  <c r="E52" i="13" s="1"/>
  <c r="E51" i="13" s="1"/>
  <c r="H54" i="13"/>
  <c r="F48" i="13"/>
  <c r="E48" i="13"/>
  <c r="H50" i="13"/>
  <c r="H49" i="13"/>
  <c r="F42" i="13"/>
  <c r="G42" i="13"/>
  <c r="E42" i="13"/>
  <c r="H47" i="13"/>
  <c r="F55" i="13" l="1"/>
  <c r="F75" i="13"/>
  <c r="F74" i="13" s="1"/>
  <c r="H66" i="13"/>
  <c r="G65" i="13"/>
  <c r="G158" i="13"/>
  <c r="G157" i="13" s="1"/>
  <c r="H115" i="13"/>
  <c r="H111" i="13"/>
  <c r="H76" i="13"/>
  <c r="H186" i="13"/>
  <c r="F185" i="13"/>
  <c r="F184" i="13" s="1"/>
  <c r="H98" i="13"/>
  <c r="H138" i="13"/>
  <c r="H100" i="13"/>
  <c r="H191" i="13"/>
  <c r="E75" i="13"/>
  <c r="E74" i="13" s="1"/>
  <c r="F113" i="13"/>
  <c r="E102" i="13"/>
  <c r="H145" i="13"/>
  <c r="H185" i="13"/>
  <c r="H132" i="13"/>
  <c r="F131" i="13"/>
  <c r="H131" i="13" s="1"/>
  <c r="E184" i="13"/>
  <c r="H139" i="13"/>
  <c r="E114" i="13"/>
  <c r="G114" i="13"/>
  <c r="H96" i="13"/>
  <c r="F114" i="13"/>
  <c r="G144" i="13"/>
  <c r="G75" i="13"/>
  <c r="F103" i="13"/>
  <c r="F102" i="13" s="1"/>
  <c r="H121" i="13"/>
  <c r="H133" i="13"/>
  <c r="G190" i="13"/>
  <c r="G113" i="13"/>
  <c r="E113" i="13"/>
  <c r="H168" i="13"/>
  <c r="G176" i="13"/>
  <c r="G175" i="13" s="1"/>
  <c r="H177" i="13"/>
  <c r="F176" i="13"/>
  <c r="H181" i="13"/>
  <c r="E176" i="13"/>
  <c r="E175" i="13" s="1"/>
  <c r="H172" i="13"/>
  <c r="F167" i="13"/>
  <c r="F166" i="13" s="1"/>
  <c r="E167" i="13"/>
  <c r="E166" i="13" s="1"/>
  <c r="G167" i="13"/>
  <c r="G166" i="13" s="1"/>
  <c r="H163" i="13"/>
  <c r="E158" i="13"/>
  <c r="E157" i="13" s="1"/>
  <c r="H159" i="13"/>
  <c r="F158" i="13"/>
  <c r="F157" i="13" s="1"/>
  <c r="H104" i="13"/>
  <c r="H48" i="13"/>
  <c r="H67" i="13"/>
  <c r="H57" i="13"/>
  <c r="G56" i="13"/>
  <c r="E56" i="13"/>
  <c r="E55" i="13" s="1"/>
  <c r="H53" i="13"/>
  <c r="F41" i="13"/>
  <c r="F40" i="13" s="1"/>
  <c r="H52" i="13"/>
  <c r="F51" i="13"/>
  <c r="E41" i="13"/>
  <c r="E40" i="13" s="1"/>
  <c r="E39" i="13" s="1"/>
  <c r="G41" i="13"/>
  <c r="G40" i="13" s="1"/>
  <c r="G39" i="13" s="1"/>
  <c r="H58" i="13"/>
  <c r="H46" i="13"/>
  <c r="H45" i="13"/>
  <c r="H44" i="13"/>
  <c r="H42" i="13"/>
  <c r="H43" i="13"/>
  <c r="F36" i="13"/>
  <c r="F35" i="13" s="1"/>
  <c r="F34" i="13" s="1"/>
  <c r="G36" i="13"/>
  <c r="E36" i="13"/>
  <c r="E35" i="13" s="1"/>
  <c r="E34" i="13" s="1"/>
  <c r="H37" i="13"/>
  <c r="F32" i="13"/>
  <c r="G32" i="13"/>
  <c r="E32" i="13"/>
  <c r="F26" i="13"/>
  <c r="G26" i="13"/>
  <c r="E26" i="13"/>
  <c r="H28" i="13"/>
  <c r="H29" i="13"/>
  <c r="H30" i="13"/>
  <c r="H31" i="13"/>
  <c r="H33" i="13"/>
  <c r="H27" i="13"/>
  <c r="E18" i="13"/>
  <c r="F18" i="13"/>
  <c r="G18" i="13"/>
  <c r="H20" i="13"/>
  <c r="H21" i="13"/>
  <c r="H119" i="13"/>
  <c r="E69" i="13" l="1"/>
  <c r="E38" i="13" s="1"/>
  <c r="E11" i="13"/>
  <c r="E10" i="13" s="1"/>
  <c r="E9" i="13" s="1"/>
  <c r="H65" i="13"/>
  <c r="G55" i="13"/>
  <c r="G25" i="13"/>
  <c r="H103" i="13"/>
  <c r="H114" i="13"/>
  <c r="H75" i="13"/>
  <c r="G74" i="13"/>
  <c r="G143" i="13"/>
  <c r="H144" i="13"/>
  <c r="H190" i="13"/>
  <c r="G189" i="13"/>
  <c r="F39" i="13"/>
  <c r="H102" i="13"/>
  <c r="G156" i="13"/>
  <c r="H113" i="13"/>
  <c r="H176" i="13"/>
  <c r="F175" i="13"/>
  <c r="H175" i="13" s="1"/>
  <c r="H166" i="13"/>
  <c r="H167" i="13"/>
  <c r="E156" i="13"/>
  <c r="H158" i="13"/>
  <c r="H157" i="13"/>
  <c r="F25" i="13"/>
  <c r="F24" i="13" s="1"/>
  <c r="F13" i="13" s="1"/>
  <c r="F12" i="13" s="1"/>
  <c r="H36" i="13"/>
  <c r="H32" i="13"/>
  <c r="H41" i="13"/>
  <c r="E25" i="13"/>
  <c r="E24" i="13" s="1"/>
  <c r="E13" i="13" s="1"/>
  <c r="E12" i="13" s="1"/>
  <c r="H56" i="13"/>
  <c r="H18" i="13"/>
  <c r="G35" i="13"/>
  <c r="H19" i="13"/>
  <c r="H40" i="13"/>
  <c r="H51" i="13"/>
  <c r="H26" i="13"/>
  <c r="H74" i="13" l="1"/>
  <c r="H39" i="13"/>
  <c r="H189" i="13"/>
  <c r="G184" i="13"/>
  <c r="H184" i="13" s="1"/>
  <c r="H69" i="13"/>
  <c r="G142" i="13"/>
  <c r="H142" i="13" s="1"/>
  <c r="H143" i="13"/>
  <c r="F156" i="13"/>
  <c r="H156" i="13" s="1"/>
  <c r="H55" i="13"/>
  <c r="H35" i="13"/>
  <c r="G34" i="13"/>
  <c r="H25" i="13"/>
  <c r="G24" i="13"/>
  <c r="G13" i="13" s="1"/>
  <c r="G12" i="13" s="1"/>
  <c r="H12" i="13" s="1"/>
  <c r="H34" i="13" l="1"/>
  <c r="H24" i="13"/>
  <c r="E13" i="5"/>
  <c r="E6" i="5" s="1"/>
  <c r="E7" i="5"/>
  <c r="F10" i="13" l="1"/>
  <c r="F9" i="13" s="1"/>
  <c r="G10" i="13"/>
  <c r="G9" i="13" s="1"/>
  <c r="H38" i="13"/>
  <c r="H9" i="13" l="1"/>
  <c r="H10" i="13"/>
  <c r="H11" i="13"/>
  <c r="F32" i="5"/>
  <c r="C22" i="5"/>
  <c r="G22" i="5" s="1"/>
  <c r="C7" i="5"/>
  <c r="G7" i="5" l="1"/>
  <c r="H7" i="5"/>
  <c r="G65" i="3"/>
  <c r="G61" i="3"/>
  <c r="H61" i="3"/>
  <c r="G37" i="3"/>
  <c r="J88" i="3"/>
  <c r="J77" i="3"/>
  <c r="J121" i="3"/>
  <c r="J112" i="3"/>
  <c r="J61" i="3"/>
  <c r="J54" i="3" s="1"/>
  <c r="J107" i="3" l="1"/>
  <c r="K18" i="3"/>
  <c r="K22" i="3"/>
  <c r="H9" i="8"/>
  <c r="G9" i="8"/>
  <c r="C25" i="5" l="1"/>
  <c r="G25" i="5" s="1"/>
  <c r="C13" i="5" l="1"/>
  <c r="H88" i="3" l="1"/>
  <c r="H77" i="3"/>
  <c r="H70" i="3"/>
  <c r="H65" i="3"/>
  <c r="H55" i="3"/>
  <c r="H54" i="3" s="1"/>
  <c r="H64" i="3" l="1"/>
  <c r="L120" i="3"/>
  <c r="L124" i="3"/>
  <c r="H37" i="3" l="1"/>
  <c r="C29" i="5" l="1"/>
  <c r="D29" i="5"/>
  <c r="J37" i="3" l="1"/>
  <c r="J30" i="3"/>
  <c r="G77" i="3"/>
  <c r="G70" i="3"/>
  <c r="G119" i="3"/>
  <c r="G30" i="3"/>
  <c r="L25" i="1" l="1"/>
  <c r="M24" i="1"/>
  <c r="L24" i="1"/>
  <c r="M14" i="1" l="1"/>
  <c r="L14" i="1"/>
  <c r="M10" i="1"/>
  <c r="L10" i="1"/>
  <c r="H8" i="8" l="1"/>
  <c r="G8" i="8"/>
  <c r="I37" i="3"/>
  <c r="L37" i="3" s="1"/>
  <c r="L38" i="3"/>
  <c r="L39" i="3"/>
  <c r="L32" i="3"/>
  <c r="L34" i="3"/>
  <c r="L28" i="3"/>
  <c r="L25" i="3"/>
  <c r="L22" i="3"/>
  <c r="L17" i="3"/>
  <c r="L18" i="3"/>
  <c r="L115" i="3"/>
  <c r="F29" i="5" l="1"/>
  <c r="G29" i="5" l="1"/>
  <c r="F21" i="5"/>
  <c r="I33" i="3"/>
  <c r="I30" i="3"/>
  <c r="L30" i="3" s="1"/>
  <c r="H33" i="3"/>
  <c r="I29" i="3" l="1"/>
  <c r="D13" i="5"/>
  <c r="I104" i="3"/>
  <c r="H105" i="3"/>
  <c r="H104" i="3" s="1"/>
  <c r="H96" i="3"/>
  <c r="I109" i="3"/>
  <c r="I108" i="3" s="1"/>
  <c r="H109" i="3"/>
  <c r="H108" i="3" s="1"/>
  <c r="L125" i="3"/>
  <c r="G13" i="5" l="1"/>
  <c r="H13" i="5"/>
  <c r="L121" i="3"/>
  <c r="I40" i="3"/>
  <c r="E29" i="5"/>
  <c r="E21" i="5" s="1"/>
  <c r="H40" i="3"/>
  <c r="H29" i="5" l="1"/>
  <c r="L56" i="3"/>
  <c r="L57" i="3"/>
  <c r="L58" i="3"/>
  <c r="L59" i="3"/>
  <c r="L62" i="3"/>
  <c r="L66" i="3"/>
  <c r="L67" i="3"/>
  <c r="L68" i="3"/>
  <c r="L71" i="3"/>
  <c r="L72" i="3"/>
  <c r="L73" i="3"/>
  <c r="L74" i="3"/>
  <c r="L75" i="3"/>
  <c r="L76" i="3"/>
  <c r="L78" i="3"/>
  <c r="L79" i="3"/>
  <c r="L80" i="3"/>
  <c r="L81" i="3"/>
  <c r="L82" i="3"/>
  <c r="L83" i="3"/>
  <c r="L84" i="3"/>
  <c r="L85" i="3"/>
  <c r="L86" i="3"/>
  <c r="L89" i="3"/>
  <c r="L90" i="3"/>
  <c r="L91" i="3"/>
  <c r="L92" i="3"/>
  <c r="L94" i="3"/>
  <c r="L97" i="3"/>
  <c r="L99" i="3"/>
  <c r="L103" i="3"/>
  <c r="L106" i="3"/>
  <c r="L114" i="3"/>
  <c r="L116" i="3"/>
  <c r="L118" i="3"/>
  <c r="K56" i="3"/>
  <c r="K57" i="3"/>
  <c r="K58" i="3"/>
  <c r="K59" i="3"/>
  <c r="K62" i="3"/>
  <c r="K66" i="3"/>
  <c r="K67" i="3"/>
  <c r="K68" i="3"/>
  <c r="K71" i="3"/>
  <c r="K72" i="3"/>
  <c r="K73" i="3"/>
  <c r="K74" i="3"/>
  <c r="K75" i="3"/>
  <c r="K76" i="3"/>
  <c r="K78" i="3"/>
  <c r="K79" i="3"/>
  <c r="K80" i="3"/>
  <c r="K81" i="3"/>
  <c r="K82" i="3"/>
  <c r="K83" i="3"/>
  <c r="K84" i="3"/>
  <c r="K85" i="3"/>
  <c r="K86" i="3"/>
  <c r="K89" i="3"/>
  <c r="K90" i="3"/>
  <c r="K91" i="3"/>
  <c r="K92" i="3"/>
  <c r="K94" i="3"/>
  <c r="K97" i="3"/>
  <c r="K103" i="3"/>
  <c r="K106" i="3"/>
  <c r="K120" i="3"/>
  <c r="J109" i="3"/>
  <c r="J108" i="3" s="1"/>
  <c r="G109" i="3"/>
  <c r="G108" i="3" s="1"/>
  <c r="G33" i="3"/>
  <c r="L61" i="3" l="1"/>
  <c r="K61" i="3"/>
  <c r="D34" i="5"/>
  <c r="E34" i="5"/>
  <c r="F34" i="5"/>
  <c r="C34" i="5"/>
  <c r="C21" i="5" s="1"/>
  <c r="D32" i="5"/>
  <c r="D21" i="5" s="1"/>
  <c r="E32" i="5"/>
  <c r="C32" i="5"/>
  <c r="G32" i="5" s="1"/>
  <c r="D18" i="5"/>
  <c r="F18" i="5"/>
  <c r="C18" i="5"/>
  <c r="D16" i="5"/>
  <c r="E16" i="5"/>
  <c r="F16" i="5"/>
  <c r="C16" i="5"/>
  <c r="F10" i="5"/>
  <c r="C10" i="5"/>
  <c r="H10" i="6"/>
  <c r="H9" i="6" s="1"/>
  <c r="I21" i="1" s="1"/>
  <c r="G10" i="6"/>
  <c r="G9" i="6" s="1"/>
  <c r="H21" i="1" s="1"/>
  <c r="H11" i="6"/>
  <c r="I10" i="6"/>
  <c r="I9" i="6" s="1"/>
  <c r="J21" i="1" s="1"/>
  <c r="J10" i="6"/>
  <c r="J9" i="6" s="1"/>
  <c r="K21" i="1" s="1"/>
  <c r="G11" i="6"/>
  <c r="H14" i="6"/>
  <c r="H13" i="6" s="1"/>
  <c r="I22" i="1" s="1"/>
  <c r="J14" i="6"/>
  <c r="J13" i="6" s="1"/>
  <c r="K22" i="1" s="1"/>
  <c r="H15" i="6"/>
  <c r="I15" i="6"/>
  <c r="I14" i="6" s="1"/>
  <c r="I13" i="6" s="1"/>
  <c r="J22" i="1" s="1"/>
  <c r="J15" i="6"/>
  <c r="G15" i="6"/>
  <c r="G14" i="6" s="1"/>
  <c r="G13" i="6" s="1"/>
  <c r="H22" i="1" s="1"/>
  <c r="H32" i="5" l="1"/>
  <c r="H10" i="5"/>
  <c r="G10" i="5"/>
  <c r="G16" i="5"/>
  <c r="H16" i="5"/>
  <c r="I23" i="1"/>
  <c r="K23" i="1"/>
  <c r="H23" i="1"/>
  <c r="J23" i="1"/>
  <c r="H21" i="5" l="1"/>
  <c r="G21" i="5"/>
  <c r="G6" i="5"/>
  <c r="H6" i="5"/>
  <c r="D7" i="8"/>
  <c r="D6" i="8" s="1"/>
  <c r="E7" i="8"/>
  <c r="E6" i="8" s="1"/>
  <c r="H119" i="3"/>
  <c r="I119" i="3"/>
  <c r="J105" i="3"/>
  <c r="J104" i="3" s="1"/>
  <c r="G105" i="3"/>
  <c r="H102" i="3"/>
  <c r="H101" i="3" s="1"/>
  <c r="J102" i="3"/>
  <c r="G102" i="3"/>
  <c r="G101" i="3" s="1"/>
  <c r="H95" i="3"/>
  <c r="I95" i="3"/>
  <c r="G96" i="3"/>
  <c r="G95" i="3" s="1"/>
  <c r="I54" i="3"/>
  <c r="J65" i="3"/>
  <c r="J70" i="3"/>
  <c r="J64" i="3" s="1"/>
  <c r="L119" i="3" l="1"/>
  <c r="K119" i="3"/>
  <c r="L113" i="3"/>
  <c r="L77" i="3"/>
  <c r="K77" i="3"/>
  <c r="L70" i="3"/>
  <c r="K70" i="3"/>
  <c r="L65" i="3"/>
  <c r="K55" i="3"/>
  <c r="L55" i="3"/>
  <c r="K88" i="3"/>
  <c r="L88" i="3"/>
  <c r="K96" i="3"/>
  <c r="L96" i="3"/>
  <c r="J101" i="3"/>
  <c r="J53" i="3" s="1"/>
  <c r="J52" i="3" s="1"/>
  <c r="L102" i="3"/>
  <c r="K102" i="3"/>
  <c r="L105" i="3"/>
  <c r="K105" i="3"/>
  <c r="G54" i="3"/>
  <c r="G53" i="3" s="1"/>
  <c r="L64" i="3" l="1"/>
  <c r="K95" i="3"/>
  <c r="L95" i="3"/>
  <c r="L101" i="3"/>
  <c r="K101" i="3"/>
  <c r="K104" i="3"/>
  <c r="L104" i="3"/>
  <c r="L112" i="3"/>
  <c r="K112" i="3"/>
  <c r="K54" i="3"/>
  <c r="L54" i="3"/>
  <c r="K17" i="3"/>
  <c r="K28" i="3"/>
  <c r="K32" i="3"/>
  <c r="K34" i="3"/>
  <c r="K38" i="3"/>
  <c r="H13" i="3"/>
  <c r="I13" i="3"/>
  <c r="J13" i="3"/>
  <c r="G13" i="3"/>
  <c r="H16" i="3"/>
  <c r="H11" i="3" s="1"/>
  <c r="H10" i="3" s="1"/>
  <c r="I16" i="3"/>
  <c r="I12" i="3" s="1"/>
  <c r="I11" i="3" s="1"/>
  <c r="J16" i="3"/>
  <c r="G16" i="3"/>
  <c r="H19" i="3"/>
  <c r="I19" i="3"/>
  <c r="J19" i="3"/>
  <c r="G19" i="3"/>
  <c r="H21" i="3"/>
  <c r="I21" i="3"/>
  <c r="J21" i="3"/>
  <c r="G21" i="3"/>
  <c r="H24" i="3"/>
  <c r="H23" i="3" s="1"/>
  <c r="I24" i="3"/>
  <c r="I23" i="3" s="1"/>
  <c r="J24" i="3"/>
  <c r="G23" i="3"/>
  <c r="H27" i="3"/>
  <c r="H26" i="3" s="1"/>
  <c r="I27" i="3"/>
  <c r="I26" i="3" s="1"/>
  <c r="J27" i="3"/>
  <c r="G27" i="3"/>
  <c r="G26" i="3" s="1"/>
  <c r="H30" i="3"/>
  <c r="H29" i="3" s="1"/>
  <c r="J33" i="3"/>
  <c r="L33" i="3" s="1"/>
  <c r="H36" i="3"/>
  <c r="I36" i="3"/>
  <c r="J36" i="3"/>
  <c r="G36" i="3"/>
  <c r="J41" i="3"/>
  <c r="G41" i="3"/>
  <c r="G40" i="3" s="1"/>
  <c r="H43" i="3"/>
  <c r="J44" i="3"/>
  <c r="K44" i="3" s="1"/>
  <c r="G44" i="3"/>
  <c r="K21" i="3" l="1"/>
  <c r="J23" i="3"/>
  <c r="L24" i="3"/>
  <c r="L21" i="3"/>
  <c r="L16" i="3"/>
  <c r="H12" i="3"/>
  <c r="J40" i="3"/>
  <c r="J26" i="3"/>
  <c r="K26" i="3" s="1"/>
  <c r="L27" i="3"/>
  <c r="L13" i="1"/>
  <c r="M13" i="1"/>
  <c r="J15" i="1"/>
  <c r="I15" i="1"/>
  <c r="K107" i="3"/>
  <c r="L107" i="3"/>
  <c r="J29" i="3"/>
  <c r="K15" i="1"/>
  <c r="L52" i="3"/>
  <c r="L53" i="3"/>
  <c r="F7" i="8"/>
  <c r="F6" i="8" s="1"/>
  <c r="H15" i="1"/>
  <c r="G29" i="3"/>
  <c r="K27" i="3"/>
  <c r="K16" i="3"/>
  <c r="K30" i="3"/>
  <c r="K37" i="3"/>
  <c r="K33" i="3"/>
  <c r="G12" i="3"/>
  <c r="J12" i="3"/>
  <c r="G43" i="3"/>
  <c r="K36" i="3"/>
  <c r="L36" i="3"/>
  <c r="J43" i="3"/>
  <c r="K43" i="3" l="1"/>
  <c r="G11" i="3"/>
  <c r="G10" i="3" s="1"/>
  <c r="L12" i="3"/>
  <c r="H6" i="8"/>
  <c r="H7" i="8"/>
  <c r="I43" i="3"/>
  <c r="I10" i="3" s="1"/>
  <c r="M15" i="1"/>
  <c r="L15" i="1"/>
  <c r="K29" i="3"/>
  <c r="I12" i="1"/>
  <c r="I16" i="1" s="1"/>
  <c r="L29" i="3"/>
  <c r="J12" i="1"/>
  <c r="J16" i="1" s="1"/>
  <c r="K12" i="3"/>
  <c r="L23" i="3"/>
  <c r="J11" i="3"/>
  <c r="J10" i="3" s="1"/>
  <c r="L26" i="3"/>
  <c r="K10" i="3" l="1"/>
  <c r="L10" i="3"/>
  <c r="H12" i="1"/>
  <c r="H16" i="1" s="1"/>
  <c r="K12" i="1"/>
  <c r="L11" i="3"/>
  <c r="K11" i="3"/>
  <c r="M12" i="1" l="1"/>
  <c r="K16" i="1"/>
  <c r="M16" i="1" s="1"/>
  <c r="L12" i="1"/>
  <c r="L16" i="1" l="1"/>
  <c r="C7" i="8"/>
  <c r="G7" i="8" s="1"/>
  <c r="C6" i="8"/>
  <c r="G6" i="8" s="1"/>
  <c r="K64" i="3"/>
  <c r="K65" i="3"/>
  <c r="K52" i="3" l="1"/>
  <c r="K53" i="3"/>
</calcChain>
</file>

<file path=xl/sharedStrings.xml><?xml version="1.0" encoding="utf-8"?>
<sst xmlns="http://schemas.openxmlformats.org/spreadsheetml/2006/main" count="487" uniqueCount="266">
  <si>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</si>
  <si>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</si>
  <si>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</si>
  <si>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</si>
  <si>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</si>
  <si>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</si>
  <si>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</si>
  <si>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</si>
  <si>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</si>
  <si>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</si>
  <si>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</si>
  <si>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</si>
  <si>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</si>
  <si>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</si>
  <si>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</si>
  <si>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1 Opći prihodi i primici</t>
  </si>
  <si>
    <t>11 Opći prihodi i primici</t>
  </si>
  <si>
    <t>3 Vlastiti prihodi</t>
  </si>
  <si>
    <t>31 Vlastiti prihodi</t>
  </si>
  <si>
    <t>Prihodi od prodaje nefinancijske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</si>
  <si>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</si>
  <si>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</si>
  <si>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</si>
  <si>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</si>
  <si>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</si>
  <si>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</si>
  <si>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</si>
  <si>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</si>
  <si>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</si>
  <si>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</si>
  <si>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</si>
  <si>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</si>
  <si>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</si>
  <si>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</si>
  <si>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</si>
  <si>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</si>
  <si>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</si>
  <si>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</si>
  <si>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</si>
  <si>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</si>
  <si>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</si>
  <si>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</si>
  <si>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</si>
  <si>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</si>
  <si>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</si>
  <si>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</si>
  <si>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</si>
  <si>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</si>
  <si>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</si>
  <si>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</si>
  <si>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</si>
  <si>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 xml:space="preserve">Pomoći proračunu iz drugih proračuna i izvanproračunskim korisnicima </t>
  </si>
  <si>
    <t>Tekuće pomoći proračunu iz drugih proračuna i izvanproračunskim korisnicima</t>
  </si>
  <si>
    <t>Kapitalne pomoći proračunu iz drugih proračuna i izvanproračunskim korisnicima</t>
  </si>
  <si>
    <t>Pomoći proračunskim korisnicima iz proračuna koji im nije nadležan</t>
  </si>
  <si>
    <t>6361</t>
  </si>
  <si>
    <t>6362</t>
  </si>
  <si>
    <t>Tekuće pomoći proračunskim korisnicima iz proračuna koji im nije nadležan</t>
  </si>
  <si>
    <t>Kapitalne pomoći proračunskim korisnicima iz proračuna koji im nije nadležan</t>
  </si>
  <si>
    <t xml:space="preserve">Pomoći temeljem prijenosa  EU sredstava </t>
  </si>
  <si>
    <t>Tekuće pomoći temeljem prijenosa  EU sredstava</t>
  </si>
  <si>
    <t>Prijenosi između proračunskih korisnika istog proračuna</t>
  </si>
  <si>
    <t xml:space="preserve">Prihodi od imovine </t>
  </si>
  <si>
    <t xml:space="preserve">Prihodi od financijske imovine </t>
  </si>
  <si>
    <t>Kamate na oročena sredstva i depozite po viđenju</t>
  </si>
  <si>
    <t>Prihodi od upravnih i administrativnih pristojbi, pristojbi po posebnim propisima i naknada</t>
  </si>
  <si>
    <t xml:space="preserve">Prihodi po posebnim propisima </t>
  </si>
  <si>
    <t>Ostali nespomenuti prihodi</t>
  </si>
  <si>
    <t>Prihodi od pruženih usluga</t>
  </si>
  <si>
    <t xml:space="preserve">Prihodi od prodaje proizvoda i robe te pruženih usluga, prihodi od donacija te povrati po protestiranim jamstvima </t>
  </si>
  <si>
    <t xml:space="preserve">Prihodi od prodaje proizvoda i robe te pruženih usluga </t>
  </si>
  <si>
    <t>Tekuće donacije</t>
  </si>
  <si>
    <t>Donacije od pravnih i fizičkih osoba izvan općeg proračuna i povrat donacija po protestiranim jamstvima</t>
  </si>
  <si>
    <t>Prihodi iz nadležnog proračuna i od HZZO-a na temelju ugovornih obveza (šifre 671+673)</t>
  </si>
  <si>
    <t>Prihodi iz nadležnog proračuna za financiranje redovne djelatnosti proračunskih korisnika (šifre 6711 do 6714)</t>
  </si>
  <si>
    <t>Prihodi iz  nadležnog proračuna za financiranje rashoda poslovanja</t>
  </si>
  <si>
    <t>Uredska oprema i namještaj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</si>
  <si>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</si>
  <si>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</si>
  <si>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</si>
  <si>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</si>
  <si>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</si>
  <si>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</si>
  <si>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</si>
  <si>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</si>
  <si>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</si>
  <si>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</si>
  <si>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</si>
  <si>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</si>
  <si>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</si>
  <si>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Rashodi za materijal i energiju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</si>
  <si>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</si>
  <si>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</si>
  <si>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</si>
  <si>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</si>
  <si>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</si>
  <si>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</si>
  <si>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</si>
  <si>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</si>
  <si>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</si>
  <si>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</si>
  <si>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</si>
  <si>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</si>
  <si>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Pristojbe i naknade</t>
  </si>
  <si>
    <t xml:space="preserve">Ostali nespomenuti rashodi poslovanja </t>
  </si>
  <si>
    <t>Ostali financijski rashodi</t>
  </si>
  <si>
    <t>Negativne tečajne razlike i razlike zbog primjene valutne klauzule</t>
  </si>
  <si>
    <t>Bankarske usluge i usluge platnog prometa</t>
  </si>
  <si>
    <t>Financijski rashodi</t>
  </si>
  <si>
    <t>Ostali nespomenuti financijski rashodi</t>
  </si>
  <si>
    <t xml:space="preserve">Naknade građanima i kućanstvima na temelju osiguranja i druge naknade </t>
  </si>
  <si>
    <t xml:space="preserve">Ostale naknade građanima i kućanstvima iz proračuna </t>
  </si>
  <si>
    <t>Naknade građanima i kućanstvima u naravi</t>
  </si>
  <si>
    <t xml:space="preserve">Ostali rashodi </t>
  </si>
  <si>
    <t xml:space="preserve">Tekuće donacije </t>
  </si>
  <si>
    <t>Tekuće donacije u naravi</t>
  </si>
  <si>
    <t xml:space="preserve">Rashodi za nabavu proizvedene dugotrajne imovine </t>
  </si>
  <si>
    <t xml:space="preserve">Postrojenja i oprema </t>
  </si>
  <si>
    <t>Uređaji, strojevi i oprema za ostale namjene</t>
  </si>
  <si>
    <t xml:space="preserve">Knjige, umjetnička djela i ostale izložbene vrijednosti </t>
  </si>
  <si>
    <t xml:space="preserve">Knjige </t>
  </si>
  <si>
    <t xml:space="preserve">Rashodi za usluge </t>
  </si>
  <si>
    <t>Zatezne kamate</t>
  </si>
  <si>
    <t>Naknade troškova osobama izvan radnog odnosa</t>
  </si>
  <si>
    <t>09 Obrazovanje</t>
  </si>
  <si>
    <t>Primljeni krediti od tuzemnih kreditnih institucija izvan javnog sektora</t>
  </si>
  <si>
    <t xml:space="preserve">Primljeni krediti i zajmovi od kreditnih i ostalih financijskih institucija izvan javnog sektora </t>
  </si>
  <si>
    <t>Otplata glavnice primljenih kredita i zajmova od kreditnih i ostalih financijskih institucija izvan javnog sektora</t>
  </si>
  <si>
    <t>Otplata glavnice primljenih kredita od tuzemnih kreditnih institucija izvan javnog sektora</t>
  </si>
  <si>
    <t>5 Pomoći</t>
  </si>
  <si>
    <t>Pomoći</t>
  </si>
  <si>
    <t>6 Donacije</t>
  </si>
  <si>
    <t xml:space="preserve">7 Prihodi od prodaje nefinancijske imovine </t>
  </si>
  <si>
    <t>Donacije</t>
  </si>
  <si>
    <t xml:space="preserve">  Prihodi od prodaje nefinancijske imovine </t>
  </si>
  <si>
    <t>Kapitalne donacije</t>
  </si>
  <si>
    <t>Doprinos za obvezno osig .u slučaju nezaposl.</t>
  </si>
  <si>
    <t>Članarine i norme</t>
  </si>
  <si>
    <t>Troškovi sudskih postupaka</t>
  </si>
  <si>
    <t>Nematerijalna imovina</t>
  </si>
  <si>
    <t>Licence</t>
  </si>
  <si>
    <t>Rashodi za nabavu neproizvedene dug. Imovine</t>
  </si>
  <si>
    <t>Oprema za održavanje i zaštitu</t>
  </si>
  <si>
    <t>Instrumenti, uređaji ni strojevi</t>
  </si>
  <si>
    <t>EU projekti</t>
  </si>
  <si>
    <t>Tekući prijenosi između proračunskih korisnika istog proračuna temeljem prij.EU sredstava</t>
  </si>
  <si>
    <t>Prihodi iz  nadležnog proračuna za financiranje rashoda za nabavu nef.imovine</t>
  </si>
  <si>
    <t>Ostala nematerijalna imovina</t>
  </si>
  <si>
    <t>Višak prihoda</t>
  </si>
  <si>
    <t>Vlastiti izvori</t>
  </si>
  <si>
    <t>Knjige</t>
  </si>
  <si>
    <t>Komunikacijska oprema</t>
  </si>
  <si>
    <t>Pihodi od prodaje nefinancijske imovine</t>
  </si>
  <si>
    <t>Prihodi od prodajeprijevoznih sredstava</t>
  </si>
  <si>
    <t>Kombi vozila</t>
  </si>
  <si>
    <t>4 Prihodi za posebne namjene</t>
  </si>
  <si>
    <t>O.Š. JOSIPA KOZARCA, VINKOVCI</t>
  </si>
  <si>
    <t>KAPITALNO ULAGANJE U OSNOVNO ŠKOLSTVO</t>
  </si>
  <si>
    <t>STRUČNO, ADMINISTRATIVNO I TEHNIČKO OSOBLJE</t>
  </si>
  <si>
    <t>Dodatna ulaganja na postrojenjima i opremi</t>
  </si>
  <si>
    <t>PRENESENI VIŠAK/MANJAK IZ PRETHODNE GODINE</t>
  </si>
  <si>
    <t>PRENESENI VIŠAK/MANJAK U SLJEDEĆU GODINU</t>
  </si>
  <si>
    <t>Dodatna ulaganja na građevinskim objektima</t>
  </si>
  <si>
    <t>0912 Osnovno obrazovanje</t>
  </si>
  <si>
    <t xml:space="preserve">UKUPNO RASHODI  </t>
  </si>
  <si>
    <t>091  Predškolsko i osnovno obrazovanje</t>
  </si>
  <si>
    <t>Opći prihodi i primici (nenamjenski) - PK</t>
  </si>
  <si>
    <t>Korisnik 907</t>
  </si>
  <si>
    <t>OSTVARENJE/ IZVRŠENJE 
1.-12.2024</t>
  </si>
  <si>
    <t>OSTVARENJE/IZVRŠENJE 
1.-12.2024.</t>
  </si>
  <si>
    <t>Rashodi za nabavu proizvedene dugotrajne imovine</t>
  </si>
  <si>
    <t>II. POSEBNI DIO</t>
  </si>
  <si>
    <t>IZVJEŠTAJ PO PROGRAMSKOJ KLASIFIKACIJI</t>
  </si>
  <si>
    <t>5=4/3*100</t>
  </si>
  <si>
    <t>UKUPNO:</t>
  </si>
  <si>
    <t>Decentralizirana funkcija-osnovno školstvo</t>
  </si>
  <si>
    <t>Izvor financiranja 12</t>
  </si>
  <si>
    <t>Aktivnost K100117</t>
  </si>
  <si>
    <t>Rashodi za navbavu proizvedene dugotrajne imovine</t>
  </si>
  <si>
    <t>Rashodi za dodatna ulaganja u nefinancijskoj imovini</t>
  </si>
  <si>
    <t>Izvor financiranja 11</t>
  </si>
  <si>
    <t xml:space="preserve">Rashodi za nabavu nefinancijske imovine </t>
  </si>
  <si>
    <t>KAPITALNA ULAGANJA U OPREMU I INFRASTRUKTURU GRADSKIH ŠKOLA</t>
  </si>
  <si>
    <t>Vlastiti prihodi proračunskih korisnika</t>
  </si>
  <si>
    <t xml:space="preserve">Uredska oprema i namještaj </t>
  </si>
  <si>
    <t xml:space="preserve">Komunikacijska oprema </t>
  </si>
  <si>
    <t xml:space="preserve">Oprema za održavnje i zaštitu </t>
  </si>
  <si>
    <t xml:space="preserve">Dodatna ulaganja na postrojenjima i opremi </t>
  </si>
  <si>
    <t xml:space="preserve">Kapitalne pomoći iz sržavnog proračuna </t>
  </si>
  <si>
    <t>Program 1137</t>
  </si>
  <si>
    <t>REDOVITA DJELATNOST OSNOVNIH ŠKOLA</t>
  </si>
  <si>
    <t>Aktivnost A100208</t>
  </si>
  <si>
    <t>Tekuće pomoći iz državnog proračuna</t>
  </si>
  <si>
    <t>Tekuće pomoći iz županijskog proračuna</t>
  </si>
  <si>
    <t xml:space="preserve">Ostali rashodi za zaposlene </t>
  </si>
  <si>
    <t>Aktivnost A100209</t>
  </si>
  <si>
    <t>TEKUĆE I INVESTICIJSKO ODRŽAVANJE</t>
  </si>
  <si>
    <t>Izvor financiranja 31</t>
  </si>
  <si>
    <t>Izvor financiranja 53</t>
  </si>
  <si>
    <t>Izvor financiranja 51</t>
  </si>
  <si>
    <t>Izvor financiranja 52</t>
  </si>
  <si>
    <t>Materijali i dijelovi za tekuće i investicijsko održavanje</t>
  </si>
  <si>
    <t>Prihodi za posebne namjene</t>
  </si>
  <si>
    <t>Izvor financiranja 46</t>
  </si>
  <si>
    <t xml:space="preserve">Aktivnost A100210 </t>
  </si>
  <si>
    <t>OPĆI POSLOVI USTANOVA OSNOVNOG ŠKOLSTVA</t>
  </si>
  <si>
    <t>Ostali nespomenuti rashodi poslovanja</t>
  </si>
  <si>
    <t>Uredski materijal i ostali materijani rashodi</t>
  </si>
  <si>
    <t>Sitni inventar i autogume</t>
  </si>
  <si>
    <t xml:space="preserve">Službena , radna i zaštiotna odjeća i obuća </t>
  </si>
  <si>
    <t xml:space="preserve">Komunalne usluge </t>
  </si>
  <si>
    <t>Bankarske usluge i isluge platnog prometa</t>
  </si>
  <si>
    <t xml:space="preserve">Naknade građanima i kućanstvima u naravi </t>
  </si>
  <si>
    <t>Naknade građanima i kućanstvima u naravi  na temelju osiguranja i druge naknade</t>
  </si>
  <si>
    <t xml:space="preserve">Izvor financiranja 61 </t>
  </si>
  <si>
    <t>Izvor financiranja 64</t>
  </si>
  <si>
    <t xml:space="preserve">Donacije trgovački društava </t>
  </si>
  <si>
    <t>Aktivnost A100248</t>
  </si>
  <si>
    <t>MEDNI DAN</t>
  </si>
  <si>
    <t>Izvor financiranja 58</t>
  </si>
  <si>
    <t>Pomoći iz državnog proračuna temeljem EU sredstava</t>
  </si>
  <si>
    <t xml:space="preserve">Opći prihodi i primici (nenamjenski) </t>
  </si>
  <si>
    <t>Materijanli rashodi</t>
  </si>
  <si>
    <t>Aktivnost A100276</t>
  </si>
  <si>
    <t>POMOĆNIK U NASTAVI 2024/2027</t>
  </si>
  <si>
    <t>Aktivnost A100277</t>
  </si>
  <si>
    <t>SHEMA ŠKOLSKOG VOĆA 2024/2025</t>
  </si>
  <si>
    <t>12 Decentralizirana funkcija - osnovno školstvo</t>
  </si>
  <si>
    <t>091</t>
  </si>
  <si>
    <t>Predškolsko i oosnovno obrazovanje</t>
  </si>
  <si>
    <t>Osnovno obrazovanje</t>
  </si>
  <si>
    <t>OSTVARENJE/IZVRŠENJE 
1.-12.2024</t>
  </si>
  <si>
    <t>IZVORNI PLAN ILI REBALANS 2025.*</t>
  </si>
  <si>
    <t>TEKUĆI PLAN 2025.*</t>
  </si>
  <si>
    <t>OSTVARENJE/IZVRŠENJE 
1.-12.2025.</t>
  </si>
  <si>
    <t xml:space="preserve">OSTVARENJE/IZVRŠENJE 
1.-12.2025. </t>
  </si>
  <si>
    <t>IZVORNI PLAN ILI REBALANS 2025.</t>
  </si>
  <si>
    <t xml:space="preserve"> IZVRŠENJE 
2025.</t>
  </si>
  <si>
    <t>Aktivnost A100278</t>
  </si>
  <si>
    <t>SHEMA ŠKOLSKOG VOĆA 2025/2026</t>
  </si>
  <si>
    <t>Tekuće pomoći iz državnog proračuna - PK</t>
  </si>
  <si>
    <t>Naknade građanima i kućanstvima na temelju osiguranja i druge naknade</t>
  </si>
  <si>
    <t xml:space="preserve">Naknade građnima i kućanstvima u naravi </t>
  </si>
  <si>
    <t>Rashodi za donacije, kazne, naknade šteta i kapitalne pomoći</t>
  </si>
  <si>
    <t>Program 1139</t>
  </si>
  <si>
    <t>FINANCIRANJE RASHODA U OSNOVNOM I SREDNJEM ŠKOLSTVU</t>
  </si>
  <si>
    <t>Aktivnost A100281</t>
  </si>
  <si>
    <t>DANI JOSIPA KOZARCA</t>
  </si>
  <si>
    <t>Izvor 11</t>
  </si>
  <si>
    <t>Opći prihodi i primici (nenamjenski) -PK</t>
  </si>
  <si>
    <t xml:space="preserve">OSTVARENJE/ IZVRŠENJE 
1.-12.2025. </t>
  </si>
  <si>
    <t xml:space="preserve"> IZVRŠENJE 
1.-12.2024. </t>
  </si>
  <si>
    <t xml:space="preserve"> IZVRŠENJE 
1.-12.2025.</t>
  </si>
  <si>
    <t xml:space="preserve">OSTVARENJE/ IZVRŠENJE 
1.-12.2024. </t>
  </si>
  <si>
    <t>OSTVARENJE/ IZVRŠENJE 
1.-12.2025</t>
  </si>
  <si>
    <t xml:space="preserve">OSTVARENJE/ IZVRŠENJE 
1.-12.2024 </t>
  </si>
  <si>
    <t>Rezultat poslovanja</t>
  </si>
  <si>
    <t>Rezultat- višak/manjak</t>
  </si>
  <si>
    <t xml:space="preserve">Manjak prihoda i primitaka </t>
  </si>
  <si>
    <t>Višak prihoda i primitaka</t>
  </si>
  <si>
    <t>Rashodi za dodatna ulaganja na nefinancijskoj imovini</t>
  </si>
  <si>
    <t>Napomena : Iznosi u stupcima "OSTVARENJE/IZVRŠENJE 1.-12.2025."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</si>
  <si>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</si>
  <si>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IZVRŠENJE FINANCIJSKOG PLANA OSNOVNE ŠKOLE JOSIPA KOZARCA,  VINKOVCI
ZA 2025. GODINU</t>
  </si>
  <si>
    <t>Višak/manjak prihoda</t>
  </si>
  <si>
    <t>Program 1136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</si>
</sst>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9"/>
      <color theme="1"/>
      <name val="Arial"/>
      <family val="2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theme="1"/>
      <name val="Arial+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92D050"/>
      <name val="Calibri"/>
      <family val="2"/>
      <charset val="238"/>
      <scheme val="minor"/>
    </font>
    <font>
      <b/>
      <sz val="11"/>
      <color rgb="FF92D05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80"/>
      </right>
      <top/>
      <bottom style="thin">
        <color rgb="FFC0C0C0"/>
      </bottom>
      <diagonal/>
    </border>
    <border>
      <left style="thin">
        <color indexed="64"/>
      </left>
      <right style="thin">
        <color rgb="FF000080"/>
      </right>
      <top style="thin">
        <color rgb="FFC0C0C0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/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3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9" fontId="16" fillId="0" borderId="10" xfId="0" applyNumberFormat="1" applyFont="1" applyBorder="1" applyAlignment="1">
      <alignment horizontal="left" vertical="top" wrapText="1"/>
    </xf>
    <xf numFmtId="49" fontId="16" fillId="0" borderId="11" xfId="0" applyNumberFormat="1" applyFont="1" applyBorder="1" applyAlignment="1">
      <alignment horizontal="left" vertical="center" wrapText="1"/>
    </xf>
    <xf numFmtId="49" fontId="16" fillId="0" borderId="9" xfId="0" applyNumberFormat="1" applyFont="1" applyBorder="1" applyAlignment="1">
      <alignment horizontal="left" vertical="top" wrapText="1"/>
    </xf>
    <xf numFmtId="49" fontId="16" fillId="0" borderId="12" xfId="0" applyNumberFormat="1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9" fontId="19" fillId="0" borderId="3" xfId="0" applyNumberFormat="1" applyFont="1" applyBorder="1" applyAlignment="1">
      <alignment horizontal="left" vertical="center" wrapText="1"/>
    </xf>
    <xf numFmtId="49" fontId="19" fillId="0" borderId="8" xfId="0" applyNumberFormat="1" applyFont="1" applyBorder="1" applyAlignment="1">
      <alignment horizontal="left" vertical="center" wrapText="1" shrinkToFit="1"/>
    </xf>
    <xf numFmtId="49" fontId="19" fillId="0" borderId="3" xfId="0" applyNumberFormat="1" applyFont="1" applyBorder="1" applyAlignment="1">
      <alignment horizontal="left" wrapText="1"/>
    </xf>
    <xf numFmtId="4" fontId="18" fillId="0" borderId="3" xfId="0" applyNumberFormat="1" applyFont="1" applyBorder="1" applyAlignment="1">
      <alignment horizontal="right"/>
    </xf>
    <xf numFmtId="4" fontId="19" fillId="0" borderId="3" xfId="0" applyNumberFormat="1" applyFont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5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8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/>
    </xf>
    <xf numFmtId="0" fontId="17" fillId="2" borderId="3" xfId="0" applyFont="1" applyFill="1" applyBorder="1" applyAlignment="1">
      <alignment horizontal="left" vertical="center" wrapText="1"/>
    </xf>
    <xf numFmtId="4" fontId="22" fillId="0" borderId="3" xfId="0" applyNumberFormat="1" applyFont="1" applyBorder="1"/>
    <xf numFmtId="0" fontId="12" fillId="0" borderId="5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horizontal="center" vertical="center" wrapText="1"/>
    </xf>
    <xf numFmtId="4" fontId="25" fillId="2" borderId="3" xfId="0" applyNumberFormat="1" applyFont="1" applyFill="1" applyBorder="1" applyAlignment="1">
      <alignment horizontal="right"/>
    </xf>
    <xf numFmtId="0" fontId="0" fillId="0" borderId="0" xfId="0"/>
    <xf numFmtId="4" fontId="18" fillId="2" borderId="3" xfId="0" applyNumberFormat="1" applyFont="1" applyFill="1" applyBorder="1" applyAlignment="1">
      <alignment horizontal="right"/>
    </xf>
    <xf numFmtId="0" fontId="28" fillId="0" borderId="0" xfId="0" applyFont="1" applyAlignment="1">
      <alignment vertical="top" wrapText="1"/>
    </xf>
    <xf numFmtId="0" fontId="29" fillId="0" borderId="0" xfId="0" applyFont="1"/>
    <xf numFmtId="0" fontId="27" fillId="0" borderId="0" xfId="0" applyFont="1" applyAlignment="1">
      <alignment vertical="center" wrapText="1"/>
    </xf>
    <xf numFmtId="0" fontId="30" fillId="0" borderId="0" xfId="0" applyFont="1"/>
    <xf numFmtId="0" fontId="8" fillId="2" borderId="3" xfId="0" applyFont="1" applyFill="1" applyBorder="1" applyAlignment="1">
      <alignment horizontal="left" vertical="center" wrapText="1" indent="1"/>
    </xf>
    <xf numFmtId="0" fontId="31" fillId="0" borderId="0" xfId="0" applyFont="1"/>
    <xf numFmtId="4" fontId="25" fillId="2" borderId="3" xfId="0" applyNumberFormat="1" applyFont="1" applyFill="1" applyBorder="1" applyAlignment="1">
      <alignment horizontal="right" wrapText="1"/>
    </xf>
    <xf numFmtId="0" fontId="18" fillId="2" borderId="3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wrapText="1"/>
    </xf>
    <xf numFmtId="0" fontId="19" fillId="2" borderId="3" xfId="0" applyFont="1" applyFill="1" applyBorder="1" applyAlignment="1">
      <alignment horizontal="left" wrapText="1"/>
    </xf>
    <xf numFmtId="4" fontId="19" fillId="2" borderId="3" xfId="0" applyNumberFormat="1" applyFont="1" applyFill="1" applyBorder="1" applyAlignment="1">
      <alignment horizontal="right"/>
    </xf>
    <xf numFmtId="0" fontId="25" fillId="2" borderId="3" xfId="0" quotePrefix="1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4" fontId="0" fillId="0" borderId="3" xfId="0" applyNumberFormat="1" applyFont="1" applyBorder="1" applyAlignment="1">
      <alignment horizontal="right"/>
    </xf>
    <xf numFmtId="0" fontId="18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/>
    </xf>
    <xf numFmtId="0" fontId="19" fillId="2" borderId="3" xfId="0" quotePrefix="1" applyFont="1" applyFill="1" applyBorder="1" applyAlignment="1">
      <alignment horizontal="left" vertical="center"/>
    </xf>
    <xf numFmtId="49" fontId="19" fillId="0" borderId="3" xfId="0" applyNumberFormat="1" applyFont="1" applyBorder="1" applyAlignment="1">
      <alignment horizontal="left" vertical="center" wrapText="1" shrinkToFit="1"/>
    </xf>
    <xf numFmtId="0" fontId="25" fillId="2" borderId="3" xfId="0" applyFont="1" applyFill="1" applyBorder="1" applyAlignment="1">
      <alignment horizontal="left" vertical="center" wrapText="1"/>
    </xf>
    <xf numFmtId="0" fontId="0" fillId="0" borderId="0" xfId="0" applyFont="1"/>
    <xf numFmtId="0" fontId="3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25" fillId="2" borderId="3" xfId="0" quotePrefix="1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horizontal="left" vertical="center"/>
    </xf>
    <xf numFmtId="4" fontId="18" fillId="3" borderId="3" xfId="0" quotePrefix="1" applyNumberFormat="1" applyFont="1" applyFill="1" applyBorder="1" applyAlignment="1">
      <alignment horizontal="right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0" fillId="2" borderId="0" xfId="0" applyFill="1"/>
    <xf numFmtId="0" fontId="34" fillId="0" borderId="0" xfId="0" applyFont="1"/>
    <xf numFmtId="3" fontId="18" fillId="2" borderId="3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4" fontId="26" fillId="2" borderId="3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>
      <alignment horizontal="right"/>
    </xf>
    <xf numFmtId="4" fontId="18" fillId="2" borderId="3" xfId="0" applyNumberFormat="1" applyFont="1" applyFill="1" applyBorder="1" applyAlignment="1">
      <alignment vertical="center" wrapText="1"/>
    </xf>
    <xf numFmtId="0" fontId="18" fillId="0" borderId="3" xfId="0" quotePrefix="1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right"/>
    </xf>
    <xf numFmtId="4" fontId="18" fillId="3" borderId="3" xfId="0" applyNumberFormat="1" applyFont="1" applyFill="1" applyBorder="1" applyAlignment="1">
      <alignment vertical="center"/>
    </xf>
    <xf numFmtId="4" fontId="18" fillId="3" borderId="3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4" fontId="18" fillId="3" borderId="3" xfId="0" applyNumberFormat="1" applyFont="1" applyFill="1" applyBorder="1" applyAlignment="1">
      <alignment horizontal="right"/>
    </xf>
    <xf numFmtId="0" fontId="1" fillId="0" borderId="0" xfId="0" applyFont="1"/>
    <xf numFmtId="4" fontId="8" fillId="0" borderId="3" xfId="0" applyNumberFormat="1" applyFont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/>
    </xf>
    <xf numFmtId="0" fontId="17" fillId="2" borderId="3" xfId="0" quotePrefix="1" applyFont="1" applyFill="1" applyBorder="1" applyAlignment="1">
      <alignment horizontal="left" vertical="center"/>
    </xf>
    <xf numFmtId="0" fontId="35" fillId="0" borderId="0" xfId="0" applyFont="1"/>
    <xf numFmtId="0" fontId="18" fillId="2" borderId="3" xfId="0" quotePrefix="1" applyFont="1" applyFill="1" applyBorder="1" applyAlignment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 wrapText="1"/>
    </xf>
    <xf numFmtId="49" fontId="36" fillId="0" borderId="3" xfId="0" applyNumberFormat="1" applyFont="1" applyBorder="1" applyAlignment="1">
      <alignment horizontal="left" vertical="center" wrapText="1"/>
    </xf>
    <xf numFmtId="49" fontId="37" fillId="0" borderId="3" xfId="0" applyNumberFormat="1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right"/>
    </xf>
    <xf numFmtId="49" fontId="37" fillId="0" borderId="3" xfId="0" applyNumberFormat="1" applyFont="1" applyBorder="1" applyAlignment="1">
      <alignment horizontal="left" vertical="center" wrapText="1"/>
    </xf>
    <xf numFmtId="49" fontId="36" fillId="0" borderId="8" xfId="0" applyNumberFormat="1" applyFont="1" applyBorder="1" applyAlignment="1">
      <alignment horizontal="left" vertical="center" wrapText="1"/>
    </xf>
    <xf numFmtId="49" fontId="36" fillId="0" borderId="3" xfId="0" applyNumberFormat="1" applyFont="1" applyBorder="1" applyAlignment="1">
      <alignment horizontal="left" vertical="center" wrapText="1" shrinkToFit="1"/>
    </xf>
    <xf numFmtId="49" fontId="36" fillId="0" borderId="7" xfId="0" applyNumberFormat="1" applyFont="1" applyBorder="1" applyAlignment="1">
      <alignment horizontal="left" vertical="center" wrapText="1"/>
    </xf>
    <xf numFmtId="3" fontId="21" fillId="0" borderId="3" xfId="0" applyNumberFormat="1" applyFont="1" applyBorder="1"/>
    <xf numFmtId="0" fontId="39" fillId="0" borderId="0" xfId="0" applyFont="1"/>
    <xf numFmtId="4" fontId="18" fillId="0" borderId="1" xfId="0" applyNumberFormat="1" applyFont="1" applyBorder="1" applyAlignment="1">
      <alignment horizontal="right"/>
    </xf>
    <xf numFmtId="4" fontId="18" fillId="0" borderId="8" xfId="0" applyNumberFormat="1" applyFont="1" applyBorder="1" applyAlignment="1">
      <alignment horizontal="right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8" fillId="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44" fillId="2" borderId="0" xfId="0" applyFont="1" applyFill="1" applyAlignment="1">
      <alignment horizontal="center" vertical="center" wrapText="1"/>
    </xf>
    <xf numFmtId="0" fontId="44" fillId="2" borderId="13" xfId="0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center" vertical="center" wrapText="1"/>
    </xf>
    <xf numFmtId="0" fontId="44" fillId="2" borderId="14" xfId="0" applyFont="1" applyFill="1" applyBorder="1" applyAlignment="1">
      <alignment horizontal="center" vertical="center" wrapText="1"/>
    </xf>
    <xf numFmtId="0" fontId="39" fillId="2" borderId="0" xfId="0" applyFont="1" applyFill="1"/>
    <xf numFmtId="0" fontId="11" fillId="2" borderId="0" xfId="0" applyFont="1" applyFill="1" applyAlignment="1">
      <alignment vertical="top" wrapText="1"/>
    </xf>
    <xf numFmtId="0" fontId="41" fillId="2" borderId="15" xfId="0" applyFont="1" applyFill="1" applyBorder="1" applyAlignment="1">
      <alignment vertical="center" wrapText="1"/>
    </xf>
    <xf numFmtId="0" fontId="45" fillId="2" borderId="0" xfId="0" applyFont="1" applyFill="1" applyAlignment="1">
      <alignment vertical="center" wrapText="1"/>
    </xf>
    <xf numFmtId="0" fontId="41" fillId="2" borderId="14" xfId="0" applyFont="1" applyFill="1" applyBorder="1" applyAlignment="1">
      <alignment vertical="center" wrapText="1"/>
    </xf>
    <xf numFmtId="4" fontId="6" fillId="0" borderId="3" xfId="0" applyNumberFormat="1" applyFont="1" applyBorder="1" applyAlignment="1">
      <alignment horizontal="right"/>
    </xf>
    <xf numFmtId="0" fontId="25" fillId="2" borderId="3" xfId="0" applyFont="1" applyFill="1" applyBorder="1" applyAlignment="1">
      <alignment vertical="center"/>
    </xf>
    <xf numFmtId="0" fontId="1" fillId="2" borderId="0" xfId="0" applyFont="1" applyFill="1"/>
    <xf numFmtId="4" fontId="18" fillId="0" borderId="5" xfId="0" applyNumberFormat="1" applyFont="1" applyBorder="1" applyAlignment="1">
      <alignment horizontal="right"/>
    </xf>
    <xf numFmtId="0" fontId="11" fillId="2" borderId="13" xfId="0" applyFont="1" applyFill="1" applyBorder="1" applyAlignment="1">
      <alignment vertical="top" wrapText="1"/>
    </xf>
    <xf numFmtId="0" fontId="12" fillId="2" borderId="16" xfId="0" applyFont="1" applyFill="1" applyBorder="1" applyAlignment="1">
      <alignment vertical="top" wrapText="1"/>
    </xf>
    <xf numFmtId="0" fontId="12" fillId="2" borderId="15" xfId="0" applyFont="1" applyFill="1" applyBorder="1" applyAlignment="1">
      <alignment vertical="top" wrapText="1"/>
    </xf>
    <xf numFmtId="0" fontId="11" fillId="2" borderId="15" xfId="0" applyFont="1" applyFill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vertical="top" wrapText="1"/>
    </xf>
    <xf numFmtId="0" fontId="0" fillId="0" borderId="0" xfId="0" applyBorder="1"/>
    <xf numFmtId="0" fontId="0" fillId="2" borderId="0" xfId="0" applyFill="1" applyBorder="1"/>
    <xf numFmtId="0" fontId="39" fillId="2" borderId="0" xfId="0" applyFont="1" applyFill="1" applyBorder="1"/>
    <xf numFmtId="0" fontId="39" fillId="2" borderId="15" xfId="0" applyFont="1" applyFill="1" applyBorder="1"/>
    <xf numFmtId="0" fontId="0" fillId="2" borderId="13" xfId="0" applyFill="1" applyBorder="1"/>
    <xf numFmtId="0" fontId="0" fillId="2" borderId="15" xfId="0" applyFill="1" applyBorder="1"/>
    <xf numFmtId="0" fontId="39" fillId="2" borderId="13" xfId="0" applyFont="1" applyFill="1" applyBorder="1"/>
    <xf numFmtId="4" fontId="18" fillId="2" borderId="3" xfId="0" applyNumberFormat="1" applyFont="1" applyFill="1" applyBorder="1"/>
    <xf numFmtId="0" fontId="46" fillId="2" borderId="0" xfId="0" applyFont="1" applyFill="1"/>
    <xf numFmtId="4" fontId="0" fillId="2" borderId="3" xfId="0" applyNumberFormat="1" applyFont="1" applyFill="1" applyBorder="1"/>
    <xf numFmtId="4" fontId="25" fillId="2" borderId="3" xfId="0" applyNumberFormat="1" applyFont="1" applyFill="1" applyBorder="1" applyAlignment="1" applyProtection="1">
      <alignment horizontal="right" shrinkToFit="1"/>
      <protection locked="0"/>
    </xf>
    <xf numFmtId="4" fontId="47" fillId="2" borderId="3" xfId="0" applyNumberFormat="1" applyFont="1" applyFill="1" applyBorder="1" applyAlignment="1" applyProtection="1">
      <alignment horizontal="right" shrinkToFit="1"/>
      <protection locked="0"/>
    </xf>
    <xf numFmtId="4" fontId="47" fillId="2" borderId="7" xfId="0" applyNumberFormat="1" applyFont="1" applyFill="1" applyBorder="1" applyAlignment="1" applyProtection="1">
      <alignment horizontal="right" shrinkToFit="1"/>
      <protection locked="0"/>
    </xf>
    <xf numFmtId="4" fontId="48" fillId="2" borderId="6" xfId="0" applyNumberFormat="1" applyFont="1" applyFill="1" applyBorder="1" applyAlignment="1" applyProtection="1">
      <alignment horizontal="right" vertical="top" shrinkToFit="1"/>
      <protection locked="0"/>
    </xf>
    <xf numFmtId="4" fontId="25" fillId="2" borderId="3" xfId="0" applyNumberFormat="1" applyFont="1" applyFill="1" applyBorder="1"/>
    <xf numFmtId="4" fontId="49" fillId="2" borderId="3" xfId="0" applyNumberFormat="1" applyFont="1" applyFill="1" applyBorder="1"/>
    <xf numFmtId="4" fontId="47" fillId="2" borderId="6" xfId="0" applyNumberFormat="1" applyFont="1" applyFill="1" applyBorder="1" applyAlignment="1" applyProtection="1">
      <alignment horizontal="right" shrinkToFit="1"/>
      <protection locked="0"/>
    </xf>
    <xf numFmtId="4" fontId="47" fillId="2" borderId="0" xfId="0" applyNumberFormat="1" applyFont="1" applyFill="1" applyBorder="1" applyAlignment="1" applyProtection="1">
      <alignment horizontal="right" shrinkToFit="1"/>
      <protection locked="0"/>
    </xf>
    <xf numFmtId="0" fontId="18" fillId="2" borderId="0" xfId="0" applyFont="1" applyFill="1" applyAlignment="1">
      <alignment vertical="center" wrapText="1"/>
    </xf>
    <xf numFmtId="4" fontId="1" fillId="2" borderId="3" xfId="0" applyNumberFormat="1" applyFont="1" applyFill="1" applyBorder="1"/>
    <xf numFmtId="0" fontId="25" fillId="2" borderId="17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25" fillId="2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4" fontId="25" fillId="2" borderId="3" xfId="0" applyNumberFormat="1" applyFont="1" applyFill="1" applyBorder="1" applyAlignment="1">
      <alignment vertical="center"/>
    </xf>
    <xf numFmtId="4" fontId="25" fillId="2" borderId="3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vertical="center"/>
    </xf>
    <xf numFmtId="0" fontId="25" fillId="0" borderId="0" xfId="0" applyFont="1"/>
    <xf numFmtId="0" fontId="18" fillId="0" borderId="3" xfId="0" quotePrefix="1" applyFont="1" applyBorder="1" applyAlignment="1">
      <alignment horizontal="center" vertical="center"/>
    </xf>
    <xf numFmtId="4" fontId="25" fillId="0" borderId="3" xfId="0" applyNumberFormat="1" applyFont="1" applyBorder="1" applyAlignment="1">
      <alignment horizontal="right" vertical="center" wrapText="1"/>
    </xf>
    <xf numFmtId="4" fontId="25" fillId="0" borderId="3" xfId="0" applyNumberFormat="1" applyFont="1" applyBorder="1" applyAlignment="1">
      <alignment vertical="center" wrapText="1"/>
    </xf>
    <xf numFmtId="4" fontId="18" fillId="3" borderId="3" xfId="0" applyNumberFormat="1" applyFont="1" applyFill="1" applyBorder="1" applyAlignment="1">
      <alignment horizontal="right" vertical="center" wrapText="1"/>
    </xf>
    <xf numFmtId="4" fontId="18" fillId="2" borderId="3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left"/>
    </xf>
    <xf numFmtId="4" fontId="45" fillId="0" borderId="0" xfId="0" applyNumberFormat="1" applyFont="1" applyAlignment="1">
      <alignment vertical="center" wrapText="1"/>
    </xf>
    <xf numFmtId="4" fontId="44" fillId="0" borderId="0" xfId="0" applyNumberFormat="1" applyFont="1" applyAlignment="1">
      <alignment horizontal="center" vertical="center" wrapText="1"/>
    </xf>
    <xf numFmtId="4" fontId="32" fillId="0" borderId="0" xfId="0" applyNumberFormat="1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25" fillId="2" borderId="2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0" fillId="3" borderId="3" xfId="0" applyFont="1" applyFill="1" applyBorder="1" applyAlignment="1">
      <alignment horizontal="center" vertical="center" wrapText="1"/>
    </xf>
    <xf numFmtId="4" fontId="51" fillId="2" borderId="3" xfId="0" applyNumberFormat="1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52" fillId="2" borderId="3" xfId="0" applyNumberFormat="1" applyFont="1" applyFill="1" applyBorder="1"/>
    <xf numFmtId="4" fontId="6" fillId="2" borderId="3" xfId="0" applyNumberFormat="1" applyFont="1" applyFill="1" applyBorder="1" applyAlignment="1">
      <alignment horizontal="right" wrapText="1"/>
    </xf>
    <xf numFmtId="4" fontId="8" fillId="2" borderId="3" xfId="0" applyNumberFormat="1" applyFont="1" applyFill="1" applyBorder="1" applyAlignment="1">
      <alignment horizontal="right" wrapText="1"/>
    </xf>
    <xf numFmtId="4" fontId="35" fillId="2" borderId="3" xfId="0" applyNumberFormat="1" applyFont="1" applyFill="1" applyBorder="1"/>
    <xf numFmtId="4" fontId="52" fillId="2" borderId="3" xfId="0" applyNumberFormat="1" applyFont="1" applyFill="1" applyBorder="1" applyAlignment="1">
      <alignment horizontal="right"/>
    </xf>
    <xf numFmtId="4" fontId="17" fillId="2" borderId="3" xfId="0" applyNumberFormat="1" applyFont="1" applyFill="1" applyBorder="1" applyAlignment="1">
      <alignment horizontal="right"/>
    </xf>
    <xf numFmtId="4" fontId="18" fillId="2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vertical="center" wrapText="1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25" fillId="2" borderId="0" xfId="0" applyNumberFormat="1" applyFont="1" applyFill="1" applyBorder="1" applyAlignment="1" applyProtection="1">
      <alignment vertical="center" wrapText="1"/>
    </xf>
    <xf numFmtId="0" fontId="18" fillId="3" borderId="3" xfId="0" applyNumberFormat="1" applyFont="1" applyFill="1" applyBorder="1" applyAlignment="1" applyProtection="1">
      <alignment horizontal="center" vertical="center" wrapText="1"/>
    </xf>
    <xf numFmtId="0" fontId="33" fillId="3" borderId="3" xfId="0" applyNumberFormat="1" applyFont="1" applyFill="1" applyBorder="1" applyAlignment="1" applyProtection="1">
      <alignment horizontal="center" vertical="center" wrapText="1"/>
    </xf>
    <xf numFmtId="0" fontId="18" fillId="3" borderId="3" xfId="0" applyNumberFormat="1" applyFont="1" applyFill="1" applyBorder="1" applyAlignment="1" applyProtection="1">
      <alignment horizontal="right" vertical="center" wrapText="1"/>
    </xf>
    <xf numFmtId="0" fontId="25" fillId="2" borderId="3" xfId="0" applyNumberFormat="1" applyFont="1" applyFill="1" applyBorder="1" applyAlignment="1" applyProtection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0" xfId="0" applyFont="1"/>
    <xf numFmtId="4" fontId="18" fillId="0" borderId="0" xfId="0" applyNumberFormat="1" applyFont="1"/>
    <xf numFmtId="0" fontId="40" fillId="2" borderId="0" xfId="0" applyFont="1" applyFill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8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vertical="center" wrapText="1"/>
    </xf>
    <xf numFmtId="0" fontId="25" fillId="3" borderId="2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vertical="center" wrapText="1"/>
    </xf>
    <xf numFmtId="0" fontId="25" fillId="0" borderId="2" xfId="0" applyFont="1" applyBorder="1" applyAlignment="1">
      <alignment vertical="center"/>
    </xf>
    <xf numFmtId="0" fontId="18" fillId="0" borderId="1" xfId="0" quotePrefix="1" applyFont="1" applyBorder="1" applyAlignment="1">
      <alignment horizontal="left" vertical="center"/>
    </xf>
    <xf numFmtId="0" fontId="18" fillId="0" borderId="3" xfId="0" quotePrefix="1" applyFont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wrapText="1"/>
    </xf>
    <xf numFmtId="0" fontId="18" fillId="0" borderId="1" xfId="0" quotePrefix="1" applyFont="1" applyBorder="1" applyAlignment="1">
      <alignment horizontal="center" wrapText="1"/>
    </xf>
    <xf numFmtId="0" fontId="18" fillId="3" borderId="3" xfId="0" quotePrefix="1" applyFont="1" applyFill="1" applyBorder="1" applyAlignment="1">
      <alignment horizontal="left" vertical="center" wrapText="1"/>
    </xf>
    <xf numFmtId="0" fontId="18" fillId="3" borderId="1" xfId="0" quotePrefix="1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vertical="center" wrapText="1"/>
    </xf>
    <xf numFmtId="0" fontId="18" fillId="0" borderId="1" xfId="0" quotePrefix="1" applyFont="1" applyBorder="1" applyAlignment="1">
      <alignment horizontal="left" vertical="center" wrapText="1"/>
    </xf>
    <xf numFmtId="0" fontId="18" fillId="3" borderId="1" xfId="0" quotePrefix="1" applyFont="1" applyFill="1" applyBorder="1" applyAlignment="1">
      <alignment horizontal="left" wrapText="1"/>
    </xf>
    <xf numFmtId="0" fontId="18" fillId="3" borderId="2" xfId="0" quotePrefix="1" applyFont="1" applyFill="1" applyBorder="1" applyAlignment="1">
      <alignment horizontal="left" wrapText="1"/>
    </xf>
    <xf numFmtId="0" fontId="18" fillId="3" borderId="4" xfId="0" quotePrefix="1" applyFont="1" applyFill="1" applyBorder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8" fillId="0" borderId="1" xfId="0" quotePrefix="1" applyFont="1" applyBorder="1" applyAlignment="1">
      <alignment horizontal="center" vertical="center" wrapText="1"/>
    </xf>
    <xf numFmtId="0" fontId="18" fillId="0" borderId="2" xfId="0" quotePrefix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25" fillId="2" borderId="2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0" fontId="25" fillId="2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40" fillId="2" borderId="0" xfId="0" applyNumberFormat="1" applyFont="1" applyFill="1" applyBorder="1" applyAlignment="1" applyProtection="1">
      <alignment horizontal="center" vertical="center" wrapText="1"/>
    </xf>
    <xf numFmtId="0" fontId="40" fillId="2" borderId="0" xfId="0" applyFont="1" applyFill="1" applyAlignment="1">
      <alignment horizontal="center"/>
    </xf>
    <xf numFmtId="0" fontId="18" fillId="3" borderId="3" xfId="0" applyNumberFormat="1" applyFont="1" applyFill="1" applyBorder="1" applyAlignment="1" applyProtection="1">
      <alignment horizontal="center" vertical="center" wrapText="1"/>
    </xf>
    <xf numFmtId="0" fontId="33" fillId="3" borderId="3" xfId="0" applyNumberFormat="1" applyFont="1" applyFill="1" applyBorder="1" applyAlignment="1" applyProtection="1">
      <alignment horizontal="center" vertical="center" wrapText="1"/>
    </xf>
    <xf numFmtId="49" fontId="25" fillId="2" borderId="3" xfId="0" applyNumberFormat="1" applyFont="1" applyFill="1" applyBorder="1" applyAlignment="1" applyProtection="1">
      <alignment horizontal="left" vertical="center" wrapText="1"/>
    </xf>
    <xf numFmtId="0" fontId="33" fillId="3" borderId="1" xfId="0" applyNumberFormat="1" applyFont="1" applyFill="1" applyBorder="1" applyAlignment="1" applyProtection="1">
      <alignment horizontal="center" vertical="center" wrapText="1"/>
    </xf>
    <xf numFmtId="0" fontId="33" fillId="3" borderId="2" xfId="0" applyNumberFormat="1" applyFont="1" applyFill="1" applyBorder="1" applyAlignment="1" applyProtection="1">
      <alignment horizontal="center" vertical="center" wrapText="1"/>
    </xf>
    <xf numFmtId="0" fontId="33" fillId="3" borderId="4" xfId="0" applyNumberFormat="1" applyFont="1" applyFill="1" applyBorder="1" applyAlignment="1" applyProtection="1">
      <alignment horizontal="center" vertical="center" wrapText="1"/>
    </xf>
  </cellXfs>
  <cellStyles count="2">
    <cellStyle name="Normalno" xfId="0" builtinId="0"/>
    <cellStyle name="Normalno 2" xfId="1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4"/>
  <sheetViews>
    <sheetView tabSelected="1" topLeftCell="B1" workbookViewId="0">
      <selection activeCell="K25" sqref="K25"/>
    </sheetView>
  </sheetViews>
  <sheetFormatPr defaultRowHeight="15"/>
  <cols>
    <col min="2" max="2" width="9.140625" style="53"/>
    <col min="7" max="7" width="17.85546875" customWidth="1"/>
    <col min="8" max="8" width="25.28515625" customWidth="1"/>
    <col min="9" max="9" width="25.28515625" style="60" customWidth="1"/>
    <col min="10" max="11" width="25.28515625" customWidth="1"/>
    <col min="12" max="13" width="15.7109375" customWidth="1"/>
    <col min="14" max="14" width="25.28515625" customWidth="1"/>
  </cols>
  <sheetData>
    <row r="1" spans="2:14" ht="42" customHeight="1">
      <c r="B1" s="75"/>
      <c r="C1" s="221" t="s">
        <v>263</v>
      </c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0"/>
    </row>
    <row r="2" spans="2:14" ht="18" customHeight="1">
      <c r="B2" s="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2"/>
    </row>
    <row r="3" spans="2:14" ht="15.75" customHeight="1">
      <c r="B3" s="75"/>
      <c r="C3" s="221" t="s">
        <v>10</v>
      </c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17"/>
    </row>
    <row r="4" spans="2:14">
      <c r="B4" s="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24"/>
    </row>
    <row r="5" spans="2:14" ht="18" customHeight="1">
      <c r="B5" s="75"/>
      <c r="C5" s="221" t="s">
        <v>43</v>
      </c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16"/>
    </row>
    <row r="6" spans="2:14" ht="18" customHeight="1">
      <c r="B6" s="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6"/>
    </row>
    <row r="7" spans="2:14" ht="18" customHeight="1">
      <c r="B7" s="75"/>
      <c r="C7" s="241" t="s">
        <v>50</v>
      </c>
      <c r="D7" s="241"/>
      <c r="E7" s="241"/>
      <c r="F7" s="241"/>
      <c r="G7" s="241"/>
      <c r="H7" s="176"/>
      <c r="I7" s="49"/>
      <c r="J7" s="49"/>
      <c r="K7" s="49"/>
      <c r="L7" s="177"/>
      <c r="M7" s="177"/>
    </row>
    <row r="8" spans="2:14" ht="25.5">
      <c r="B8" s="75"/>
      <c r="C8" s="231" t="s">
        <v>7</v>
      </c>
      <c r="D8" s="231"/>
      <c r="E8" s="231"/>
      <c r="F8" s="231"/>
      <c r="G8" s="231"/>
      <c r="H8" s="97" t="s">
        <v>231</v>
      </c>
      <c r="I8" s="97" t="s">
        <v>232</v>
      </c>
      <c r="J8" s="97" t="s">
        <v>233</v>
      </c>
      <c r="K8" s="97" t="s">
        <v>234</v>
      </c>
      <c r="L8" s="97" t="s">
        <v>20</v>
      </c>
      <c r="M8" s="97" t="s">
        <v>41</v>
      </c>
    </row>
    <row r="9" spans="2:14">
      <c r="B9" s="75"/>
      <c r="C9" s="232">
        <v>1</v>
      </c>
      <c r="D9" s="232"/>
      <c r="E9" s="232"/>
      <c r="F9" s="232"/>
      <c r="G9" s="233"/>
      <c r="H9" s="97">
        <v>2</v>
      </c>
      <c r="I9" s="98">
        <v>3</v>
      </c>
      <c r="J9" s="98">
        <v>4</v>
      </c>
      <c r="K9" s="98">
        <v>5</v>
      </c>
      <c r="L9" s="98" t="s">
        <v>32</v>
      </c>
      <c r="M9" s="98" t="s">
        <v>33</v>
      </c>
    </row>
    <row r="10" spans="2:14">
      <c r="B10" s="75"/>
      <c r="C10" s="227" t="s">
        <v>22</v>
      </c>
      <c r="D10" s="228"/>
      <c r="E10" s="228"/>
      <c r="F10" s="228"/>
      <c r="G10" s="229"/>
      <c r="H10" s="178">
        <v>1771810.76</v>
      </c>
      <c r="I10" s="52">
        <v>1777846</v>
      </c>
      <c r="J10" s="52">
        <v>2073898.69</v>
      </c>
      <c r="K10" s="99">
        <v>1901159.45</v>
      </c>
      <c r="L10" s="54">
        <f t="shared" ref="L10" si="0">SUM(K10/H10*100)</f>
        <v>107.30036711144027</v>
      </c>
      <c r="M10" s="54">
        <f t="shared" ref="M10" si="1">SUM(K10/J10*100)</f>
        <v>91.670796609645379</v>
      </c>
    </row>
    <row r="11" spans="2:14">
      <c r="B11" s="75"/>
      <c r="C11" s="230" t="s">
        <v>21</v>
      </c>
      <c r="D11" s="229"/>
      <c r="E11" s="229"/>
      <c r="F11" s="229"/>
      <c r="G11" s="229"/>
      <c r="H11" s="178">
        <v>0</v>
      </c>
      <c r="I11" s="52">
        <v>0</v>
      </c>
      <c r="J11" s="52">
        <v>0</v>
      </c>
      <c r="K11" s="99">
        <v>0</v>
      </c>
      <c r="L11" s="54">
        <v>0</v>
      </c>
      <c r="M11" s="54">
        <v>0</v>
      </c>
    </row>
    <row r="12" spans="2:14">
      <c r="B12" s="75"/>
      <c r="C12" s="224" t="s">
        <v>0</v>
      </c>
      <c r="D12" s="225"/>
      <c r="E12" s="225"/>
      <c r="F12" s="225"/>
      <c r="G12" s="226"/>
      <c r="H12" s="100">
        <f>SUM(H10+H11)</f>
        <v>1771810.76</v>
      </c>
      <c r="I12" s="100">
        <f t="shared" ref="I12:K12" si="2">SUM(I10+I11)</f>
        <v>1777846</v>
      </c>
      <c r="J12" s="100">
        <f t="shared" si="2"/>
        <v>2073898.69</v>
      </c>
      <c r="K12" s="100">
        <f t="shared" si="2"/>
        <v>1901159.45</v>
      </c>
      <c r="L12" s="103">
        <f>SUM(K12/H12*100)</f>
        <v>107.30036711144027</v>
      </c>
      <c r="M12" s="103">
        <f>SUM(K12/J12*100)</f>
        <v>91.670796609645379</v>
      </c>
    </row>
    <row r="13" spans="2:14">
      <c r="B13" s="75"/>
      <c r="C13" s="237" t="s">
        <v>23</v>
      </c>
      <c r="D13" s="228"/>
      <c r="E13" s="228"/>
      <c r="F13" s="228"/>
      <c r="G13" s="228"/>
      <c r="H13" s="179">
        <v>1705695.63</v>
      </c>
      <c r="I13" s="52">
        <v>1753113.07</v>
      </c>
      <c r="J13" s="52">
        <v>2061435.34</v>
      </c>
      <c r="K13" s="99">
        <v>2041364.73</v>
      </c>
      <c r="L13" s="54">
        <f t="shared" ref="L13:L14" si="3">SUM(K13/H13*100)</f>
        <v>119.67930820107688</v>
      </c>
      <c r="M13" s="54">
        <f t="shared" ref="M13:M14" si="4">SUM(K13/J13*100)</f>
        <v>99.026376932104014</v>
      </c>
    </row>
    <row r="14" spans="2:14">
      <c r="B14" s="75"/>
      <c r="C14" s="230" t="s">
        <v>24</v>
      </c>
      <c r="D14" s="229"/>
      <c r="E14" s="229"/>
      <c r="F14" s="229"/>
      <c r="G14" s="229"/>
      <c r="H14" s="178">
        <v>66634.63</v>
      </c>
      <c r="I14" s="52">
        <v>42869.66</v>
      </c>
      <c r="J14" s="52">
        <v>23971.19</v>
      </c>
      <c r="K14" s="99">
        <v>21963.31</v>
      </c>
      <c r="L14" s="54">
        <f t="shared" si="3"/>
        <v>32.960804314513339</v>
      </c>
      <c r="M14" s="54">
        <f t="shared" si="4"/>
        <v>91.623778377293746</v>
      </c>
    </row>
    <row r="15" spans="2:14">
      <c r="B15" s="75"/>
      <c r="C15" s="180" t="s">
        <v>1</v>
      </c>
      <c r="D15" s="181"/>
      <c r="E15" s="181"/>
      <c r="F15" s="181"/>
      <c r="G15" s="181"/>
      <c r="H15" s="100">
        <f>SUM(H13+H14)</f>
        <v>1772330.2599999998</v>
      </c>
      <c r="I15" s="100">
        <f t="shared" ref="I15:K15" si="5">SUM(I13+I14)</f>
        <v>1795982.73</v>
      </c>
      <c r="J15" s="100">
        <f t="shared" si="5"/>
        <v>2085406.53</v>
      </c>
      <c r="K15" s="100">
        <f t="shared" si="5"/>
        <v>2063328.04</v>
      </c>
      <c r="L15" s="103">
        <f>SUM(K15/H15*100)</f>
        <v>116.4189365022747</v>
      </c>
      <c r="M15" s="103">
        <f>SUM(K15/J15*100)</f>
        <v>98.941286042678684</v>
      </c>
    </row>
    <row r="16" spans="2:14">
      <c r="B16" s="75"/>
      <c r="C16" s="235" t="s">
        <v>2</v>
      </c>
      <c r="D16" s="236"/>
      <c r="E16" s="236"/>
      <c r="F16" s="236"/>
      <c r="G16" s="236"/>
      <c r="H16" s="101">
        <f>SUM(H12-H15)</f>
        <v>-519.49999999976717</v>
      </c>
      <c r="I16" s="101">
        <f>SUM(I12-I15)</f>
        <v>-18136.729999999981</v>
      </c>
      <c r="J16" s="101">
        <f>SUM(J12-J15)</f>
        <v>-11507.840000000084</v>
      </c>
      <c r="K16" s="101">
        <f t="shared" ref="K16" si="6">SUM(K12-K15)</f>
        <v>-162168.59000000008</v>
      </c>
      <c r="L16" s="103">
        <f>SUM(K16/H16*100)</f>
        <v>31216.282964402842</v>
      </c>
      <c r="M16" s="103">
        <f>SUM(K16/J16*100)</f>
        <v>1409.2009447472237</v>
      </c>
    </row>
    <row r="17" spans="1:50">
      <c r="B17" s="75"/>
      <c r="C17" s="175"/>
      <c r="D17" s="102"/>
      <c r="E17" s="102"/>
      <c r="F17" s="102"/>
      <c r="G17" s="102"/>
      <c r="H17" s="102"/>
      <c r="I17" s="102"/>
      <c r="J17" s="102"/>
      <c r="K17" s="102"/>
      <c r="L17" s="182"/>
      <c r="M17" s="182"/>
      <c r="N17" s="1"/>
    </row>
    <row r="18" spans="1:50" ht="18" customHeight="1">
      <c r="B18" s="75"/>
      <c r="C18" s="241" t="s">
        <v>47</v>
      </c>
      <c r="D18" s="241"/>
      <c r="E18" s="241"/>
      <c r="F18" s="241"/>
      <c r="G18" s="241"/>
      <c r="H18" s="102"/>
      <c r="I18" s="102"/>
      <c r="J18" s="102"/>
      <c r="K18" s="102"/>
      <c r="L18" s="182"/>
      <c r="M18" s="182"/>
      <c r="N18" s="1"/>
    </row>
    <row r="19" spans="1:50" ht="25.5">
      <c r="B19" s="75"/>
      <c r="C19" s="231" t="s">
        <v>7</v>
      </c>
      <c r="D19" s="231"/>
      <c r="E19" s="231"/>
      <c r="F19" s="231"/>
      <c r="G19" s="231"/>
      <c r="H19" s="97" t="s">
        <v>169</v>
      </c>
      <c r="I19" s="98" t="s">
        <v>232</v>
      </c>
      <c r="J19" s="98" t="s">
        <v>233</v>
      </c>
      <c r="K19" s="98" t="s">
        <v>235</v>
      </c>
      <c r="L19" s="98" t="s">
        <v>20</v>
      </c>
      <c r="M19" s="98" t="s">
        <v>41</v>
      </c>
    </row>
    <row r="20" spans="1:50">
      <c r="B20" s="75"/>
      <c r="C20" s="242">
        <v>1</v>
      </c>
      <c r="D20" s="243"/>
      <c r="E20" s="243"/>
      <c r="F20" s="243"/>
      <c r="G20" s="243"/>
      <c r="H20" s="183">
        <v>2</v>
      </c>
      <c r="I20" s="98">
        <v>3</v>
      </c>
      <c r="J20" s="98">
        <v>4</v>
      </c>
      <c r="K20" s="98">
        <v>5</v>
      </c>
      <c r="L20" s="98" t="s">
        <v>32</v>
      </c>
      <c r="M20" s="98" t="s">
        <v>33</v>
      </c>
    </row>
    <row r="21" spans="1:50" ht="15.75" customHeight="1">
      <c r="B21" s="75"/>
      <c r="C21" s="227" t="s">
        <v>25</v>
      </c>
      <c r="D21" s="244"/>
      <c r="E21" s="244"/>
      <c r="F21" s="244"/>
      <c r="G21" s="244"/>
      <c r="H21" s="184">
        <f>'Račun financiranja'!G9</f>
        <v>0</v>
      </c>
      <c r="I21" s="99">
        <f>'Račun financiranja'!H9</f>
        <v>0</v>
      </c>
      <c r="J21" s="99">
        <f>'Račun financiranja'!I9</f>
        <v>0</v>
      </c>
      <c r="K21" s="99">
        <f>'Račun financiranja'!J9</f>
        <v>0</v>
      </c>
      <c r="L21" s="38"/>
      <c r="M21" s="38"/>
    </row>
    <row r="22" spans="1:50">
      <c r="B22" s="75"/>
      <c r="C22" s="227" t="s">
        <v>26</v>
      </c>
      <c r="D22" s="228"/>
      <c r="E22" s="228"/>
      <c r="F22" s="228"/>
      <c r="G22" s="228"/>
      <c r="H22" s="185">
        <f>'Račun financiranja'!G13</f>
        <v>0</v>
      </c>
      <c r="I22" s="99">
        <f>'Račun financiranja'!H13</f>
        <v>0</v>
      </c>
      <c r="J22" s="99">
        <f>'Račun financiranja'!I13</f>
        <v>0</v>
      </c>
      <c r="K22" s="99">
        <f>'Račun financiranja'!J13</f>
        <v>0</v>
      </c>
      <c r="L22" s="38"/>
      <c r="M22" s="38"/>
    </row>
    <row r="23" spans="1:50" ht="15" customHeight="1">
      <c r="B23" s="75"/>
      <c r="C23" s="238" t="s">
        <v>42</v>
      </c>
      <c r="D23" s="239"/>
      <c r="E23" s="239"/>
      <c r="F23" s="239"/>
      <c r="G23" s="240"/>
      <c r="H23" s="86">
        <f>SUM(H21-H22)</f>
        <v>0</v>
      </c>
      <c r="I23" s="86">
        <f t="shared" ref="I23:K23" si="7">SUM(I21-I22)</f>
        <v>0</v>
      </c>
      <c r="J23" s="86">
        <f t="shared" si="7"/>
        <v>0</v>
      </c>
      <c r="K23" s="86">
        <f t="shared" si="7"/>
        <v>0</v>
      </c>
      <c r="L23" s="186">
        <v>0</v>
      </c>
      <c r="M23" s="186">
        <v>0</v>
      </c>
    </row>
    <row r="24" spans="1:50" s="20" customFormat="1" ht="15" customHeight="1">
      <c r="A24"/>
      <c r="B24" s="75"/>
      <c r="C24" s="227" t="s">
        <v>160</v>
      </c>
      <c r="D24" s="228"/>
      <c r="E24" s="228"/>
      <c r="F24" s="228"/>
      <c r="G24" s="228"/>
      <c r="H24" s="179">
        <v>-519.5</v>
      </c>
      <c r="I24" s="52">
        <v>18136.73</v>
      </c>
      <c r="J24" s="52">
        <v>11507.84</v>
      </c>
      <c r="K24" s="99">
        <v>17256</v>
      </c>
      <c r="L24" s="187">
        <f t="shared" ref="L24" si="8">SUM(K24/H24*100)</f>
        <v>-3321.6554379210775</v>
      </c>
      <c r="M24" s="187">
        <f>SUM(K24/J24*100)</f>
        <v>149.94994716645346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0" s="20" customFormat="1" ht="15" customHeight="1">
      <c r="A25"/>
      <c r="B25" s="75"/>
      <c r="C25" s="227" t="s">
        <v>161</v>
      </c>
      <c r="D25" s="228"/>
      <c r="E25" s="228"/>
      <c r="F25" s="228"/>
      <c r="G25" s="228"/>
      <c r="H25" s="179">
        <v>17799.12</v>
      </c>
      <c r="I25" s="52"/>
      <c r="J25" s="52"/>
      <c r="K25" s="99">
        <v>-144912.59</v>
      </c>
      <c r="L25" s="187">
        <f>SUM(K25/H25*100)</f>
        <v>-814.15592456256275</v>
      </c>
      <c r="M25" s="187">
        <v>0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0" s="25" customFormat="1">
      <c r="A26" s="24"/>
      <c r="B26" s="188"/>
      <c r="C26" s="238" t="s">
        <v>48</v>
      </c>
      <c r="D26" s="239"/>
      <c r="E26" s="239"/>
      <c r="F26" s="239"/>
      <c r="G26" s="240"/>
      <c r="H26" s="86"/>
      <c r="I26" s="86"/>
      <c r="J26" s="86"/>
      <c r="K26" s="86"/>
      <c r="L26" s="186"/>
      <c r="M26" s="186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</row>
    <row r="27" spans="1:50">
      <c r="B27" s="75"/>
      <c r="C27" s="234" t="s">
        <v>49</v>
      </c>
      <c r="D27" s="234"/>
      <c r="E27" s="234"/>
      <c r="F27" s="234"/>
      <c r="G27" s="234"/>
      <c r="H27" s="103"/>
      <c r="I27" s="103"/>
      <c r="J27" s="103"/>
      <c r="K27" s="103"/>
      <c r="L27" s="186"/>
      <c r="M27" s="186"/>
    </row>
    <row r="28" spans="1:50">
      <c r="B28" s="75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50">
      <c r="B29" s="7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50" ht="15" customHeight="1">
      <c r="B30" s="75"/>
      <c r="C30" s="222" t="s">
        <v>261</v>
      </c>
      <c r="D30" s="222"/>
      <c r="E30" s="222"/>
      <c r="F30" s="222"/>
      <c r="G30" s="222"/>
      <c r="H30" s="222"/>
      <c r="I30" s="222"/>
      <c r="J30" s="222"/>
      <c r="K30" s="222"/>
      <c r="L30" s="222"/>
      <c r="M30" s="222"/>
    </row>
    <row r="31" spans="1:50" ht="15" customHeight="1">
      <c r="B31" s="75"/>
      <c r="C31" s="222" t="s">
        <v>46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</row>
    <row r="32" spans="1:50" ht="36.75" customHeight="1">
      <c r="B32" s="75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</row>
    <row r="33" spans="2:13" ht="15" customHeight="1">
      <c r="B33" s="75"/>
      <c r="C33" s="223" t="s">
        <v>262</v>
      </c>
      <c r="D33" s="223"/>
      <c r="E33" s="223"/>
      <c r="F33" s="223"/>
      <c r="G33" s="223"/>
      <c r="H33" s="223"/>
      <c r="I33" s="223"/>
      <c r="J33" s="223"/>
      <c r="K33" s="223"/>
      <c r="L33" s="223"/>
      <c r="M33" s="223"/>
    </row>
    <row r="34" spans="2:13">
      <c r="B34" s="75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</row>
  </sheetData>
  <mergeCells count="25">
    <mergeCell ref="C26:G26"/>
    <mergeCell ref="C23:G23"/>
    <mergeCell ref="C7:G7"/>
    <mergeCell ref="C18:G18"/>
    <mergeCell ref="C24:G24"/>
    <mergeCell ref="C25:G25"/>
    <mergeCell ref="C19:G19"/>
    <mergeCell ref="C20:G20"/>
    <mergeCell ref="C21:G21"/>
    <mergeCell ref="C5:M5"/>
    <mergeCell ref="C3:M3"/>
    <mergeCell ref="C1:M1"/>
    <mergeCell ref="C31:M32"/>
    <mergeCell ref="C33:M34"/>
    <mergeCell ref="C12:G12"/>
    <mergeCell ref="C22:G22"/>
    <mergeCell ref="C10:G10"/>
    <mergeCell ref="C11:G11"/>
    <mergeCell ref="C8:G8"/>
    <mergeCell ref="C9:G9"/>
    <mergeCell ref="C27:G27"/>
    <mergeCell ref="C14:G14"/>
    <mergeCell ref="C16:G16"/>
    <mergeCell ref="C13:G13"/>
    <mergeCell ref="C30:M3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1"/>
  <sheetViews>
    <sheetView topLeftCell="A85" zoomScaleNormal="100" workbookViewId="0">
      <pane xSplit="1" topLeftCell="B1" activePane="topRight" state="frozen"/>
      <selection activeCell="A48" sqref="A48"/>
      <selection pane="topRight" activeCell="M49" sqref="M49"/>
    </sheetView>
  </sheetViews>
  <sheetFormatPr defaultRowHeight="15"/>
  <cols>
    <col min="1" max="1" width="6.7109375" customWidth="1"/>
    <col min="2" max="2" width="5.85546875" customWidth="1"/>
    <col min="3" max="3" width="7" customWidth="1"/>
    <col min="4" max="4" width="7.42578125" customWidth="1"/>
    <col min="5" max="5" width="7.5703125" customWidth="1"/>
    <col min="6" max="6" width="53.5703125" customWidth="1"/>
    <col min="7" max="7" width="25.28515625" style="134" customWidth="1"/>
    <col min="8" max="9" width="25.28515625" style="90" customWidth="1"/>
    <col min="10" max="10" width="25.28515625" style="134" customWidth="1"/>
    <col min="11" max="12" width="15.7109375" customWidth="1"/>
    <col min="16" max="16" width="11.5703125" customWidth="1"/>
  </cols>
  <sheetData>
    <row r="1" spans="2:18" ht="18">
      <c r="B1" s="2"/>
      <c r="C1" s="2"/>
      <c r="D1" s="2"/>
      <c r="E1" s="2"/>
      <c r="F1" s="2"/>
      <c r="G1" s="130"/>
      <c r="H1" s="87"/>
      <c r="I1" s="87"/>
      <c r="J1" s="130"/>
      <c r="K1" s="2"/>
      <c r="L1" s="2"/>
    </row>
    <row r="2" spans="2:18" ht="15.75" customHeight="1">
      <c r="B2" s="245" t="s">
        <v>10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2:18" ht="18">
      <c r="B3" s="2"/>
      <c r="C3" s="2"/>
      <c r="D3" s="2"/>
      <c r="E3" s="2"/>
      <c r="F3" s="2"/>
      <c r="G3" s="131"/>
      <c r="H3" s="123"/>
      <c r="I3" s="123"/>
      <c r="J3" s="136"/>
      <c r="K3" s="3"/>
      <c r="L3" s="3"/>
      <c r="O3" s="125"/>
      <c r="P3" s="90"/>
      <c r="Q3" s="90"/>
      <c r="R3" s="90"/>
    </row>
    <row r="4" spans="2:18" ht="15.75" customHeight="1">
      <c r="B4" s="246" t="s">
        <v>45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</row>
    <row r="5" spans="2:18" ht="18.75">
      <c r="B5" s="2"/>
      <c r="C5" s="2"/>
      <c r="D5" s="2"/>
      <c r="E5" s="2"/>
      <c r="F5" s="2"/>
      <c r="G5" s="132"/>
      <c r="H5" s="87"/>
      <c r="I5" s="87"/>
      <c r="J5" s="137"/>
      <c r="K5" s="3"/>
      <c r="L5" s="3"/>
      <c r="N5" s="158"/>
      <c r="O5" s="158"/>
      <c r="P5" s="158"/>
    </row>
    <row r="6" spans="2:18" ht="15.75" customHeight="1">
      <c r="B6" s="245" t="s">
        <v>34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</row>
    <row r="7" spans="2:18" ht="18">
      <c r="B7" s="2"/>
      <c r="C7" s="2"/>
      <c r="D7" s="2"/>
      <c r="E7" s="2"/>
      <c r="F7" s="2"/>
      <c r="G7" s="133"/>
      <c r="H7" s="122"/>
      <c r="I7" s="122"/>
      <c r="J7" s="138"/>
      <c r="K7" s="3"/>
      <c r="L7" s="3"/>
    </row>
    <row r="8" spans="2:18" ht="45" customHeight="1">
      <c r="B8" s="256" t="s">
        <v>7</v>
      </c>
      <c r="C8" s="257"/>
      <c r="D8" s="257"/>
      <c r="E8" s="257"/>
      <c r="F8" s="258"/>
      <c r="G8" s="78" t="s">
        <v>253</v>
      </c>
      <c r="H8" s="78" t="s">
        <v>232</v>
      </c>
      <c r="I8" s="78" t="s">
        <v>233</v>
      </c>
      <c r="J8" s="78" t="s">
        <v>254</v>
      </c>
      <c r="K8" s="19" t="s">
        <v>20</v>
      </c>
      <c r="L8" s="19" t="s">
        <v>41</v>
      </c>
    </row>
    <row r="9" spans="2:18">
      <c r="B9" s="250">
        <v>1</v>
      </c>
      <c r="C9" s="251"/>
      <c r="D9" s="251"/>
      <c r="E9" s="251"/>
      <c r="F9" s="252"/>
      <c r="G9" s="79">
        <v>2</v>
      </c>
      <c r="H9" s="79">
        <v>3</v>
      </c>
      <c r="I9" s="79">
        <v>4</v>
      </c>
      <c r="J9" s="79">
        <v>5</v>
      </c>
      <c r="K9" s="21" t="s">
        <v>32</v>
      </c>
      <c r="L9" s="21" t="s">
        <v>33</v>
      </c>
    </row>
    <row r="10" spans="2:18">
      <c r="B10" s="62"/>
      <c r="C10" s="62"/>
      <c r="D10" s="62"/>
      <c r="E10" s="62"/>
      <c r="F10" s="63" t="s">
        <v>40</v>
      </c>
      <c r="G10" s="94">
        <f>G11</f>
        <v>1771810.7599999998</v>
      </c>
      <c r="H10" s="94">
        <f>SUM(H11+H43)</f>
        <v>1795982.73</v>
      </c>
      <c r="I10" s="94">
        <f>SUM(I11+I43)</f>
        <v>2085406.54</v>
      </c>
      <c r="J10" s="94">
        <f>J11</f>
        <v>1901159.45</v>
      </c>
      <c r="K10" s="38">
        <f>SUM(J10/G10*100)</f>
        <v>107.30036711144028</v>
      </c>
      <c r="L10" s="38">
        <f>SUM(J10/I10*100)</f>
        <v>91.164931802697808</v>
      </c>
    </row>
    <row r="11" spans="2:18">
      <c r="B11" s="64">
        <v>6</v>
      </c>
      <c r="C11" s="64"/>
      <c r="D11" s="64"/>
      <c r="E11" s="64"/>
      <c r="F11" s="64" t="s">
        <v>3</v>
      </c>
      <c r="G11" s="157">
        <f>SUM(G12+G23+G26+G29+G36)</f>
        <v>1771810.7599999998</v>
      </c>
      <c r="H11" s="157">
        <f>SUM(H16+H19+H21+H29+H23+H36+H40+H26)</f>
        <v>1777846</v>
      </c>
      <c r="I11" s="157">
        <f>SUM(I12+I23+I29+I36+I40+I26)</f>
        <v>2073898.69</v>
      </c>
      <c r="J11" s="157">
        <f>SUM(J12+J23+J26+J29+J36+J40)</f>
        <v>1901159.45</v>
      </c>
      <c r="K11" s="38">
        <f>SUM(J11/G11*100)</f>
        <v>107.30036711144028</v>
      </c>
      <c r="L11" s="38">
        <f>SUM(J11/I11*100)</f>
        <v>91.670796609645379</v>
      </c>
    </row>
    <row r="12" spans="2:18" ht="26.25">
      <c r="B12" s="62"/>
      <c r="C12" s="65">
        <v>63</v>
      </c>
      <c r="D12" s="65"/>
      <c r="E12" s="65"/>
      <c r="F12" s="65" t="s">
        <v>14</v>
      </c>
      <c r="G12" s="66">
        <f>G13+G16+G19+G21</f>
        <v>1611231.43</v>
      </c>
      <c r="H12" s="66">
        <f t="shared" ref="H12" si="0">H13+H16+H19+H21</f>
        <v>1646135.84</v>
      </c>
      <c r="I12" s="66">
        <f>I13+I16+I19+I21</f>
        <v>1921217.53</v>
      </c>
      <c r="J12" s="66">
        <f t="shared" ref="J12" si="1">J13+J16+J19+J21</f>
        <v>1755609.88</v>
      </c>
      <c r="K12" s="39">
        <f t="shared" ref="K12:K43" si="2">SUM(J12/G12*100)</f>
        <v>108.96075183935557</v>
      </c>
      <c r="L12" s="39">
        <f t="shared" ref="L12:L39" si="3">SUM(J12/I12*100)</f>
        <v>91.380067721951292</v>
      </c>
    </row>
    <row r="13" spans="2:18" s="104" customFormat="1" ht="24">
      <c r="B13" s="70"/>
      <c r="C13" s="70"/>
      <c r="D13" s="70">
        <v>633</v>
      </c>
      <c r="E13" s="70"/>
      <c r="F13" s="111" t="s">
        <v>51</v>
      </c>
      <c r="G13" s="54">
        <f>SUM(G14:G15)</f>
        <v>0</v>
      </c>
      <c r="H13" s="54">
        <f t="shared" ref="H13:J13" si="4">SUM(H14:H15)</f>
        <v>0</v>
      </c>
      <c r="I13" s="54">
        <f t="shared" si="4"/>
        <v>0</v>
      </c>
      <c r="J13" s="54">
        <f t="shared" si="4"/>
        <v>0</v>
      </c>
      <c r="K13" s="39">
        <v>0</v>
      </c>
      <c r="L13" s="39">
        <v>0</v>
      </c>
    </row>
    <row r="14" spans="2:18" ht="24">
      <c r="B14" s="67"/>
      <c r="C14" s="67"/>
      <c r="D14" s="67"/>
      <c r="E14" s="68">
        <v>6331</v>
      </c>
      <c r="F14" s="30" t="s">
        <v>52</v>
      </c>
      <c r="G14" s="52">
        <v>0</v>
      </c>
      <c r="H14" s="52">
        <v>0</v>
      </c>
      <c r="I14" s="52">
        <v>0</v>
      </c>
      <c r="J14" s="159">
        <v>0</v>
      </c>
      <c r="K14" s="39">
        <v>0</v>
      </c>
      <c r="L14" s="39">
        <v>0</v>
      </c>
    </row>
    <row r="15" spans="2:18" ht="24">
      <c r="B15" s="67"/>
      <c r="C15" s="67"/>
      <c r="D15" s="68"/>
      <c r="E15" s="68">
        <v>6332</v>
      </c>
      <c r="F15" s="30" t="s">
        <v>53</v>
      </c>
      <c r="G15" s="52">
        <v>0</v>
      </c>
      <c r="H15" s="52">
        <v>0</v>
      </c>
      <c r="I15" s="52">
        <v>0</v>
      </c>
      <c r="J15" s="159">
        <v>0</v>
      </c>
      <c r="K15" s="39">
        <v>0</v>
      </c>
      <c r="L15" s="39">
        <v>0</v>
      </c>
    </row>
    <row r="16" spans="2:18" s="104" customFormat="1" ht="24">
      <c r="B16" s="70"/>
      <c r="C16" s="70"/>
      <c r="D16" s="70">
        <v>636</v>
      </c>
      <c r="E16" s="72"/>
      <c r="F16" s="112" t="s">
        <v>54</v>
      </c>
      <c r="G16" s="54">
        <f>SUM(G17:G18)</f>
        <v>1579082.01</v>
      </c>
      <c r="H16" s="54">
        <f t="shared" ref="H16:J16" si="5">SUM(H17:H18)</f>
        <v>1596218.52</v>
      </c>
      <c r="I16" s="54">
        <f t="shared" si="5"/>
        <v>1842726.71</v>
      </c>
      <c r="J16" s="54">
        <f t="shared" si="5"/>
        <v>1685463.75</v>
      </c>
      <c r="K16" s="113">
        <f t="shared" si="2"/>
        <v>106.73693572128025</v>
      </c>
      <c r="L16" s="39">
        <f t="shared" si="3"/>
        <v>91.46574697449303</v>
      </c>
    </row>
    <row r="17" spans="2:15" ht="25.5">
      <c r="B17" s="67"/>
      <c r="C17" s="67"/>
      <c r="D17" s="67"/>
      <c r="E17" s="26" t="s">
        <v>55</v>
      </c>
      <c r="F17" s="27" t="s">
        <v>57</v>
      </c>
      <c r="G17" s="160">
        <v>1571813.62</v>
      </c>
      <c r="H17" s="52">
        <v>1589618.52</v>
      </c>
      <c r="I17" s="52">
        <v>1840288.52</v>
      </c>
      <c r="J17" s="161">
        <v>1683116.35</v>
      </c>
      <c r="K17" s="69">
        <f t="shared" si="2"/>
        <v>107.0811658954832</v>
      </c>
      <c r="L17" s="39">
        <f t="shared" si="3"/>
        <v>91.459373446507186</v>
      </c>
    </row>
    <row r="18" spans="2:15" ht="25.5">
      <c r="B18" s="67"/>
      <c r="C18" s="70"/>
      <c r="D18" s="68"/>
      <c r="E18" s="28" t="s">
        <v>56</v>
      </c>
      <c r="F18" s="29" t="s">
        <v>58</v>
      </c>
      <c r="G18" s="162">
        <v>7268.39</v>
      </c>
      <c r="H18" s="52">
        <v>6600</v>
      </c>
      <c r="I18" s="52">
        <v>2438.19</v>
      </c>
      <c r="J18" s="162">
        <v>2347.4</v>
      </c>
      <c r="K18" s="69">
        <f t="shared" si="2"/>
        <v>32.296010533281788</v>
      </c>
      <c r="L18" s="39">
        <f t="shared" si="3"/>
        <v>96.276336134591645</v>
      </c>
    </row>
    <row r="19" spans="2:15" s="104" customFormat="1">
      <c r="B19" s="70"/>
      <c r="C19" s="70"/>
      <c r="D19" s="70">
        <v>638</v>
      </c>
      <c r="E19" s="72"/>
      <c r="F19" s="114" t="s">
        <v>59</v>
      </c>
      <c r="G19" s="54">
        <f>G20</f>
        <v>0</v>
      </c>
      <c r="H19" s="54">
        <f t="shared" ref="H19:J19" si="6">H20</f>
        <v>0</v>
      </c>
      <c r="I19" s="54">
        <f t="shared" si="6"/>
        <v>0</v>
      </c>
      <c r="J19" s="54">
        <f t="shared" si="6"/>
        <v>0</v>
      </c>
      <c r="K19" s="113">
        <v>0</v>
      </c>
      <c r="L19" s="39">
        <v>0</v>
      </c>
    </row>
    <row r="20" spans="2:15">
      <c r="B20" s="67"/>
      <c r="C20" s="67"/>
      <c r="D20" s="68"/>
      <c r="E20" s="68">
        <v>6381</v>
      </c>
      <c r="F20" s="30" t="s">
        <v>60</v>
      </c>
      <c r="G20" s="163">
        <v>0</v>
      </c>
      <c r="H20" s="52">
        <v>0</v>
      </c>
      <c r="I20" s="52">
        <v>0</v>
      </c>
      <c r="J20" s="163">
        <v>0</v>
      </c>
      <c r="K20" s="69">
        <v>0</v>
      </c>
      <c r="L20" s="39">
        <v>0</v>
      </c>
    </row>
    <row r="21" spans="2:15" s="104" customFormat="1">
      <c r="B21" s="70"/>
      <c r="C21" s="70"/>
      <c r="D21" s="72">
        <v>639</v>
      </c>
      <c r="E21" s="72"/>
      <c r="F21" s="111" t="s">
        <v>61</v>
      </c>
      <c r="G21" s="54">
        <f>G22</f>
        <v>32149.42</v>
      </c>
      <c r="H21" s="54">
        <f t="shared" ref="H21:J21" si="7">H22</f>
        <v>49917.32</v>
      </c>
      <c r="I21" s="54">
        <f t="shared" si="7"/>
        <v>78490.820000000007</v>
      </c>
      <c r="J21" s="54">
        <f t="shared" si="7"/>
        <v>70146.13</v>
      </c>
      <c r="K21" s="113">
        <f t="shared" si="2"/>
        <v>218.18785533300448</v>
      </c>
      <c r="L21" s="39">
        <f t="shared" si="3"/>
        <v>89.368578389167041</v>
      </c>
    </row>
    <row r="22" spans="2:15" ht="24">
      <c r="B22" s="67"/>
      <c r="C22" s="67"/>
      <c r="D22" s="68"/>
      <c r="E22" s="68">
        <v>6393</v>
      </c>
      <c r="F22" s="31" t="s">
        <v>145</v>
      </c>
      <c r="G22" s="52">
        <v>32149.42</v>
      </c>
      <c r="H22" s="52">
        <v>49917.32</v>
      </c>
      <c r="I22" s="52">
        <v>78490.820000000007</v>
      </c>
      <c r="J22" s="159">
        <v>70146.13</v>
      </c>
      <c r="K22" s="69">
        <f t="shared" si="2"/>
        <v>218.18785533300448</v>
      </c>
      <c r="L22" s="39">
        <f t="shared" si="3"/>
        <v>89.368578389167041</v>
      </c>
      <c r="M22" s="58"/>
      <c r="N22" s="58"/>
      <c r="O22" s="58"/>
    </row>
    <row r="23" spans="2:15">
      <c r="B23" s="67"/>
      <c r="C23" s="71">
        <v>64</v>
      </c>
      <c r="D23" s="71"/>
      <c r="E23" s="71"/>
      <c r="F23" s="37" t="s">
        <v>62</v>
      </c>
      <c r="G23" s="66">
        <f>G24</f>
        <v>3.18</v>
      </c>
      <c r="H23" s="66">
        <f t="shared" ref="H23:J23" si="8">H24</f>
        <v>5</v>
      </c>
      <c r="I23" s="66">
        <f t="shared" si="8"/>
        <v>5</v>
      </c>
      <c r="J23" s="66">
        <f t="shared" si="8"/>
        <v>3.61</v>
      </c>
      <c r="K23" s="39">
        <v>0</v>
      </c>
      <c r="L23" s="39">
        <f t="shared" si="3"/>
        <v>72.2</v>
      </c>
    </row>
    <row r="24" spans="2:15">
      <c r="B24" s="67"/>
      <c r="C24" s="67"/>
      <c r="D24" s="68">
        <v>641</v>
      </c>
      <c r="E24" s="68"/>
      <c r="F24" s="31" t="s">
        <v>63</v>
      </c>
      <c r="G24" s="52">
        <v>3.18</v>
      </c>
      <c r="H24" s="52">
        <f t="shared" ref="H24:J24" si="9">H25</f>
        <v>5</v>
      </c>
      <c r="I24" s="52">
        <f t="shared" si="9"/>
        <v>5</v>
      </c>
      <c r="J24" s="52">
        <f t="shared" si="9"/>
        <v>3.61</v>
      </c>
      <c r="K24" s="69">
        <v>0</v>
      </c>
      <c r="L24" s="39">
        <f t="shared" si="3"/>
        <v>72.2</v>
      </c>
    </row>
    <row r="25" spans="2:15">
      <c r="B25" s="67"/>
      <c r="C25" s="67"/>
      <c r="D25" s="68"/>
      <c r="E25" s="68">
        <v>6413</v>
      </c>
      <c r="F25" s="31" t="s">
        <v>64</v>
      </c>
      <c r="G25" s="52">
        <v>0</v>
      </c>
      <c r="H25" s="52">
        <v>5</v>
      </c>
      <c r="I25" s="52">
        <v>5</v>
      </c>
      <c r="J25" s="159">
        <v>3.61</v>
      </c>
      <c r="K25" s="69">
        <v>0</v>
      </c>
      <c r="L25" s="39">
        <f t="shared" si="3"/>
        <v>72.2</v>
      </c>
    </row>
    <row r="26" spans="2:15" ht="26.25">
      <c r="B26" s="67"/>
      <c r="C26" s="71">
        <v>65</v>
      </c>
      <c r="D26" s="71"/>
      <c r="E26" s="71"/>
      <c r="F26" s="37" t="s">
        <v>65</v>
      </c>
      <c r="G26" s="66">
        <f>G27</f>
        <v>132.88</v>
      </c>
      <c r="H26" s="66">
        <f t="shared" ref="H26:J26" si="10">H27</f>
        <v>575</v>
      </c>
      <c r="I26" s="66">
        <f t="shared" si="10"/>
        <v>65</v>
      </c>
      <c r="J26" s="66">
        <f t="shared" si="10"/>
        <v>0</v>
      </c>
      <c r="K26" s="39">
        <f t="shared" si="2"/>
        <v>0</v>
      </c>
      <c r="L26" s="39">
        <f t="shared" si="3"/>
        <v>0</v>
      </c>
    </row>
    <row r="27" spans="2:15" s="104" customFormat="1">
      <c r="B27" s="70"/>
      <c r="C27" s="70"/>
      <c r="D27" s="72">
        <v>652</v>
      </c>
      <c r="E27" s="72"/>
      <c r="F27" s="115" t="s">
        <v>66</v>
      </c>
      <c r="G27" s="54">
        <f>G28</f>
        <v>132.88</v>
      </c>
      <c r="H27" s="54">
        <f t="shared" ref="H27:J27" si="11">H28</f>
        <v>575</v>
      </c>
      <c r="I27" s="54">
        <f t="shared" si="11"/>
        <v>65</v>
      </c>
      <c r="J27" s="54">
        <f t="shared" si="11"/>
        <v>0</v>
      </c>
      <c r="K27" s="113">
        <f t="shared" si="2"/>
        <v>0</v>
      </c>
      <c r="L27" s="39">
        <f t="shared" si="3"/>
        <v>0</v>
      </c>
    </row>
    <row r="28" spans="2:15">
      <c r="B28" s="67"/>
      <c r="C28" s="67"/>
      <c r="D28" s="68"/>
      <c r="E28" s="68">
        <v>6526</v>
      </c>
      <c r="F28" s="31" t="s">
        <v>67</v>
      </c>
      <c r="G28" s="52">
        <v>132.88</v>
      </c>
      <c r="H28" s="52">
        <v>575</v>
      </c>
      <c r="I28" s="52">
        <v>65</v>
      </c>
      <c r="J28" s="159">
        <v>0</v>
      </c>
      <c r="K28" s="69">
        <f t="shared" si="2"/>
        <v>0</v>
      </c>
      <c r="L28" s="39">
        <f t="shared" si="3"/>
        <v>0</v>
      </c>
    </row>
    <row r="29" spans="2:15" ht="38.25">
      <c r="B29" s="67"/>
      <c r="C29" s="72">
        <v>66</v>
      </c>
      <c r="D29" s="72"/>
      <c r="E29" s="72"/>
      <c r="F29" s="73" t="s">
        <v>69</v>
      </c>
      <c r="G29" s="66">
        <f>SUM(G30+G33)</f>
        <v>5279.25</v>
      </c>
      <c r="H29" s="66">
        <f t="shared" ref="H29:J29" si="12">SUM(H30+H33)</f>
        <v>9259.16</v>
      </c>
      <c r="I29" s="66">
        <f t="shared" si="12"/>
        <v>6799.16</v>
      </c>
      <c r="J29" s="66">
        <f t="shared" si="12"/>
        <v>9311.18</v>
      </c>
      <c r="K29" s="39">
        <f t="shared" si="2"/>
        <v>176.37315906615524</v>
      </c>
      <c r="L29" s="39">
        <f t="shared" si="3"/>
        <v>136.94603451014538</v>
      </c>
    </row>
    <row r="30" spans="2:15" s="104" customFormat="1">
      <c r="B30" s="70"/>
      <c r="C30" s="70"/>
      <c r="D30" s="72">
        <v>661</v>
      </c>
      <c r="E30" s="72"/>
      <c r="F30" s="111" t="s">
        <v>70</v>
      </c>
      <c r="G30" s="54">
        <f t="shared" ref="G30:J30" si="13">SUM(G31:G32)</f>
        <v>4581.8500000000004</v>
      </c>
      <c r="H30" s="54">
        <f t="shared" si="13"/>
        <v>5961.96</v>
      </c>
      <c r="I30" s="54">
        <f t="shared" si="13"/>
        <v>5961.96</v>
      </c>
      <c r="J30" s="54">
        <f t="shared" si="13"/>
        <v>8318.98</v>
      </c>
      <c r="K30" s="113">
        <f t="shared" si="2"/>
        <v>181.56377882296451</v>
      </c>
      <c r="L30" s="39">
        <f t="shared" si="3"/>
        <v>139.53431421881396</v>
      </c>
    </row>
    <row r="31" spans="2:15">
      <c r="B31" s="67"/>
      <c r="C31" s="67"/>
      <c r="D31" s="68"/>
      <c r="E31" s="68">
        <v>6614</v>
      </c>
      <c r="F31" s="31" t="s">
        <v>27</v>
      </c>
      <c r="G31" s="52">
        <v>0</v>
      </c>
      <c r="H31" s="52">
        <v>0</v>
      </c>
      <c r="I31" s="52">
        <v>0</v>
      </c>
      <c r="J31" s="159">
        <v>0</v>
      </c>
      <c r="K31" s="69">
        <v>0</v>
      </c>
      <c r="L31" s="39">
        <v>0</v>
      </c>
    </row>
    <row r="32" spans="2:15">
      <c r="B32" s="67"/>
      <c r="C32" s="67"/>
      <c r="D32" s="68"/>
      <c r="E32" s="68">
        <v>6615</v>
      </c>
      <c r="F32" s="31" t="s">
        <v>68</v>
      </c>
      <c r="G32" s="52">
        <v>4581.8500000000004</v>
      </c>
      <c r="H32" s="52">
        <v>5961.96</v>
      </c>
      <c r="I32" s="52">
        <v>5961.96</v>
      </c>
      <c r="J32" s="159">
        <v>8318.98</v>
      </c>
      <c r="K32" s="69">
        <f t="shared" si="2"/>
        <v>181.56377882296451</v>
      </c>
      <c r="L32" s="39">
        <f t="shared" si="3"/>
        <v>139.53431421881396</v>
      </c>
    </row>
    <row r="33" spans="2:16" s="104" customFormat="1" ht="24">
      <c r="B33" s="70"/>
      <c r="C33" s="70"/>
      <c r="D33" s="72">
        <v>663</v>
      </c>
      <c r="E33" s="72"/>
      <c r="F33" s="116" t="s">
        <v>72</v>
      </c>
      <c r="G33" s="54">
        <f>G34+G35</f>
        <v>697.4</v>
      </c>
      <c r="H33" s="54">
        <f>H34+H35</f>
        <v>3297.2</v>
      </c>
      <c r="I33" s="54">
        <f>I34+I35</f>
        <v>837.2</v>
      </c>
      <c r="J33" s="54">
        <f t="shared" ref="J33" si="14">J34</f>
        <v>992.2</v>
      </c>
      <c r="K33" s="113">
        <f t="shared" si="2"/>
        <v>142.27129337539432</v>
      </c>
      <c r="L33" s="39">
        <f t="shared" si="3"/>
        <v>118.51409460105111</v>
      </c>
    </row>
    <row r="34" spans="2:16" s="75" customFormat="1">
      <c r="B34" s="67"/>
      <c r="C34" s="67"/>
      <c r="D34" s="68"/>
      <c r="E34" s="68">
        <v>6631</v>
      </c>
      <c r="F34" s="31" t="s">
        <v>71</v>
      </c>
      <c r="G34" s="52">
        <v>697.4</v>
      </c>
      <c r="H34" s="52">
        <v>3297.2</v>
      </c>
      <c r="I34" s="52">
        <v>837.2</v>
      </c>
      <c r="J34" s="164">
        <v>992.2</v>
      </c>
      <c r="K34" s="69">
        <f t="shared" si="2"/>
        <v>142.27129337539432</v>
      </c>
      <c r="L34" s="39">
        <f t="shared" si="3"/>
        <v>118.51409460105111</v>
      </c>
    </row>
    <row r="35" spans="2:16">
      <c r="B35" s="67"/>
      <c r="C35" s="67"/>
      <c r="D35" s="68"/>
      <c r="E35" s="68">
        <v>6632</v>
      </c>
      <c r="F35" s="32" t="s">
        <v>135</v>
      </c>
      <c r="G35" s="52">
        <v>0</v>
      </c>
      <c r="H35" s="52">
        <v>0</v>
      </c>
      <c r="I35" s="52">
        <v>0</v>
      </c>
      <c r="J35" s="165">
        <v>0</v>
      </c>
      <c r="K35" s="69">
        <v>0</v>
      </c>
      <c r="L35" s="39">
        <v>0</v>
      </c>
    </row>
    <row r="36" spans="2:16" ht="25.5">
      <c r="B36" s="67"/>
      <c r="C36" s="72">
        <v>67</v>
      </c>
      <c r="D36" s="72"/>
      <c r="E36" s="72"/>
      <c r="F36" s="36" t="s">
        <v>73</v>
      </c>
      <c r="G36" s="95">
        <f>G37</f>
        <v>155164.01999999999</v>
      </c>
      <c r="H36" s="95">
        <f t="shared" ref="H36:J36" si="15">H37</f>
        <v>121871</v>
      </c>
      <c r="I36" s="95">
        <f t="shared" si="15"/>
        <v>145812</v>
      </c>
      <c r="J36" s="95">
        <f t="shared" si="15"/>
        <v>136234.78</v>
      </c>
      <c r="K36" s="40">
        <f t="shared" si="2"/>
        <v>87.800496532636885</v>
      </c>
      <c r="L36" s="40">
        <f t="shared" si="3"/>
        <v>93.431802595122477</v>
      </c>
    </row>
    <row r="37" spans="2:16" s="104" customFormat="1" ht="24">
      <c r="B37" s="70"/>
      <c r="C37" s="70"/>
      <c r="D37" s="72">
        <v>671</v>
      </c>
      <c r="E37" s="72"/>
      <c r="F37" s="116" t="s">
        <v>74</v>
      </c>
      <c r="G37" s="54">
        <f>G38+G39</f>
        <v>155164.01999999999</v>
      </c>
      <c r="H37" s="54">
        <f>H38+H39</f>
        <v>121871</v>
      </c>
      <c r="I37" s="54">
        <f>I38+I39</f>
        <v>145812</v>
      </c>
      <c r="J37" s="54">
        <f>J38+J39</f>
        <v>136234.78</v>
      </c>
      <c r="K37" s="113">
        <f t="shared" si="2"/>
        <v>87.800496532636885</v>
      </c>
      <c r="L37" s="40">
        <f t="shared" si="3"/>
        <v>93.431802595122477</v>
      </c>
    </row>
    <row r="38" spans="2:16" ht="24">
      <c r="B38" s="67"/>
      <c r="C38" s="67"/>
      <c r="D38" s="68"/>
      <c r="E38" s="68">
        <v>6711</v>
      </c>
      <c r="F38" s="31" t="s">
        <v>75</v>
      </c>
      <c r="G38" s="52">
        <v>103074.37</v>
      </c>
      <c r="H38" s="52">
        <v>108741</v>
      </c>
      <c r="I38" s="52">
        <v>132682</v>
      </c>
      <c r="J38" s="166">
        <v>123104.78</v>
      </c>
      <c r="K38" s="69">
        <f t="shared" si="2"/>
        <v>119.43296864196211</v>
      </c>
      <c r="L38" s="40">
        <f t="shared" si="3"/>
        <v>92.781824211272067</v>
      </c>
      <c r="M38" s="58"/>
      <c r="P38" s="90"/>
    </row>
    <row r="39" spans="2:16" ht="24">
      <c r="B39" s="67"/>
      <c r="C39" s="67"/>
      <c r="D39" s="68"/>
      <c r="E39" s="68">
        <v>6712</v>
      </c>
      <c r="F39" s="31" t="s">
        <v>146</v>
      </c>
      <c r="G39" s="52">
        <v>52089.65</v>
      </c>
      <c r="H39" s="52">
        <v>13130</v>
      </c>
      <c r="I39" s="52">
        <v>13130</v>
      </c>
      <c r="J39" s="167">
        <v>13130</v>
      </c>
      <c r="K39" s="69">
        <v>0</v>
      </c>
      <c r="L39" s="40">
        <f t="shared" si="3"/>
        <v>100</v>
      </c>
      <c r="P39" s="90"/>
    </row>
    <row r="40" spans="2:16">
      <c r="B40" s="72"/>
      <c r="C40" s="72">
        <v>7</v>
      </c>
      <c r="D40" s="72"/>
      <c r="E40" s="72"/>
      <c r="F40" s="35" t="s">
        <v>152</v>
      </c>
      <c r="G40" s="66">
        <f>G41</f>
        <v>0</v>
      </c>
      <c r="H40" s="66">
        <f t="shared" ref="H40:J40" si="16">H41</f>
        <v>0</v>
      </c>
      <c r="I40" s="66">
        <f t="shared" si="16"/>
        <v>0</v>
      </c>
      <c r="J40" s="66">
        <f t="shared" si="16"/>
        <v>0</v>
      </c>
      <c r="K40" s="39">
        <v>0</v>
      </c>
      <c r="L40" s="40">
        <v>0</v>
      </c>
      <c r="P40" s="90"/>
    </row>
    <row r="41" spans="2:16" s="104" customFormat="1">
      <c r="B41" s="70"/>
      <c r="C41" s="70"/>
      <c r="D41" s="72">
        <v>723</v>
      </c>
      <c r="E41" s="72"/>
      <c r="F41" s="117" t="s">
        <v>153</v>
      </c>
      <c r="G41" s="54">
        <f>G42</f>
        <v>0</v>
      </c>
      <c r="H41" s="54"/>
      <c r="I41" s="54"/>
      <c r="J41" s="54">
        <f t="shared" ref="J41" si="17">J42</f>
        <v>0</v>
      </c>
      <c r="K41" s="113">
        <v>0</v>
      </c>
      <c r="L41" s="40">
        <v>0</v>
      </c>
      <c r="P41" s="141"/>
    </row>
    <row r="42" spans="2:16">
      <c r="B42" s="67"/>
      <c r="C42" s="67"/>
      <c r="D42" s="68"/>
      <c r="E42" s="68">
        <v>7231</v>
      </c>
      <c r="F42" s="31" t="s">
        <v>154</v>
      </c>
      <c r="G42" s="52">
        <v>0</v>
      </c>
      <c r="H42" s="52">
        <v>0</v>
      </c>
      <c r="I42" s="52">
        <v>0</v>
      </c>
      <c r="J42" s="159">
        <v>0</v>
      </c>
      <c r="K42" s="69">
        <v>0</v>
      </c>
      <c r="L42" s="40">
        <v>0</v>
      </c>
    </row>
    <row r="43" spans="2:16">
      <c r="B43" s="70">
        <v>9</v>
      </c>
      <c r="C43" s="70"/>
      <c r="D43" s="70"/>
      <c r="E43" s="70"/>
      <c r="F43" s="62" t="s">
        <v>149</v>
      </c>
      <c r="G43" s="96">
        <f>G44</f>
        <v>17279.62</v>
      </c>
      <c r="H43" s="96">
        <f t="shared" ref="H43:J44" si="18">H44</f>
        <v>18136.73</v>
      </c>
      <c r="I43" s="96">
        <f t="shared" si="18"/>
        <v>11507.85</v>
      </c>
      <c r="J43" s="96">
        <f t="shared" si="18"/>
        <v>144912.59</v>
      </c>
      <c r="K43" s="38">
        <f t="shared" si="2"/>
        <v>838.63296762313053</v>
      </c>
      <c r="L43" s="40">
        <v>0</v>
      </c>
    </row>
    <row r="44" spans="2:16" ht="30.75" customHeight="1">
      <c r="B44" s="70"/>
      <c r="C44" s="70">
        <v>92</v>
      </c>
      <c r="D44" s="72"/>
      <c r="E44" s="72"/>
      <c r="F44" s="62" t="s">
        <v>256</v>
      </c>
      <c r="G44" s="52">
        <f>G45</f>
        <v>17279.62</v>
      </c>
      <c r="H44" s="52">
        <f t="shared" si="18"/>
        <v>18136.73</v>
      </c>
      <c r="I44" s="52">
        <f t="shared" si="18"/>
        <v>11507.85</v>
      </c>
      <c r="J44" s="52">
        <f t="shared" ref="J44" si="19">J45</f>
        <v>144912.59</v>
      </c>
      <c r="K44" s="38">
        <f>SUM(J44/G44*100)</f>
        <v>838.63296762313053</v>
      </c>
      <c r="L44" s="40">
        <v>0</v>
      </c>
    </row>
    <row r="45" spans="2:16">
      <c r="B45" s="67"/>
      <c r="C45" s="67"/>
      <c r="D45" s="67">
        <v>922</v>
      </c>
      <c r="E45" s="67"/>
      <c r="F45" s="31" t="s">
        <v>257</v>
      </c>
      <c r="G45" s="52">
        <f>SUM(G46+G47)</f>
        <v>17279.62</v>
      </c>
      <c r="H45" s="52">
        <f>SUM(H46+H47)</f>
        <v>18136.73</v>
      </c>
      <c r="I45" s="52">
        <f t="shared" ref="I45:J45" si="20">SUM(I46+I47)</f>
        <v>11507.85</v>
      </c>
      <c r="J45" s="52">
        <f t="shared" si="20"/>
        <v>144912.59</v>
      </c>
      <c r="K45" s="38">
        <f>SUM(J45/G45*100)</f>
        <v>838.63296762313053</v>
      </c>
      <c r="L45" s="40">
        <v>0</v>
      </c>
    </row>
    <row r="46" spans="2:16" s="53" customFormat="1">
      <c r="B46" s="67"/>
      <c r="C46" s="67"/>
      <c r="D46" s="67"/>
      <c r="E46" s="67">
        <v>9221</v>
      </c>
      <c r="F46" s="31" t="s">
        <v>259</v>
      </c>
      <c r="G46" s="52">
        <v>17279.62</v>
      </c>
      <c r="H46" s="52">
        <v>18136.73</v>
      </c>
      <c r="I46" s="52">
        <v>11507.85</v>
      </c>
      <c r="J46" s="52">
        <v>0</v>
      </c>
      <c r="K46" s="38">
        <f>SUM(J46/G46*100)</f>
        <v>0</v>
      </c>
      <c r="L46" s="40">
        <v>0</v>
      </c>
    </row>
    <row r="47" spans="2:16">
      <c r="B47" s="67"/>
      <c r="C47" s="67"/>
      <c r="D47" s="67"/>
      <c r="E47" s="67">
        <v>9222</v>
      </c>
      <c r="F47" s="31" t="s">
        <v>258</v>
      </c>
      <c r="G47" s="52">
        <v>0</v>
      </c>
      <c r="H47" s="52">
        <v>0</v>
      </c>
      <c r="I47" s="52">
        <v>0</v>
      </c>
      <c r="J47" s="159">
        <v>144912.59</v>
      </c>
      <c r="K47" s="69">
        <v>0</v>
      </c>
      <c r="L47" s="40">
        <v>0</v>
      </c>
    </row>
    <row r="48" spans="2:16">
      <c r="B48" s="75"/>
      <c r="C48" s="75"/>
      <c r="D48" s="75"/>
      <c r="E48" s="75"/>
      <c r="F48" s="75"/>
      <c r="G48" s="88"/>
      <c r="H48" s="88"/>
      <c r="I48" s="88"/>
      <c r="J48" s="88"/>
      <c r="K48" s="75"/>
      <c r="L48" s="75"/>
    </row>
    <row r="49" spans="2:12" ht="18">
      <c r="B49" s="76"/>
      <c r="C49" s="76"/>
      <c r="D49" s="76"/>
      <c r="E49" s="76"/>
      <c r="F49" s="76"/>
      <c r="G49" s="89"/>
      <c r="H49" s="89"/>
      <c r="I49" s="89"/>
      <c r="J49" s="168"/>
      <c r="K49" s="77"/>
      <c r="L49" s="77"/>
    </row>
    <row r="50" spans="2:12" ht="36.75" customHeight="1">
      <c r="B50" s="253" t="s">
        <v>7</v>
      </c>
      <c r="C50" s="254"/>
      <c r="D50" s="254"/>
      <c r="E50" s="254"/>
      <c r="F50" s="255"/>
      <c r="G50" s="78" t="s">
        <v>255</v>
      </c>
      <c r="H50" s="78" t="s">
        <v>232</v>
      </c>
      <c r="I50" s="78" t="s">
        <v>233</v>
      </c>
      <c r="J50" s="78" t="s">
        <v>254</v>
      </c>
      <c r="K50" s="78" t="s">
        <v>20</v>
      </c>
      <c r="L50" s="78" t="s">
        <v>41</v>
      </c>
    </row>
    <row r="51" spans="2:12">
      <c r="B51" s="247">
        <v>1</v>
      </c>
      <c r="C51" s="248"/>
      <c r="D51" s="248"/>
      <c r="E51" s="248"/>
      <c r="F51" s="249"/>
      <c r="G51" s="79">
        <v>2</v>
      </c>
      <c r="H51" s="79">
        <v>3</v>
      </c>
      <c r="I51" s="79">
        <v>4</v>
      </c>
      <c r="J51" s="79">
        <v>5</v>
      </c>
      <c r="K51" s="79" t="s">
        <v>32</v>
      </c>
      <c r="L51" s="79" t="s">
        <v>33</v>
      </c>
    </row>
    <row r="52" spans="2:12">
      <c r="B52" s="62"/>
      <c r="C52" s="62"/>
      <c r="D52" s="62"/>
      <c r="E52" s="62"/>
      <c r="F52" s="63" t="s">
        <v>39</v>
      </c>
      <c r="G52" s="94">
        <f>SUM(G53+G107)</f>
        <v>1772330.2600000002</v>
      </c>
      <c r="H52" s="94">
        <f>SUM(H53+H107)</f>
        <v>1795982.73</v>
      </c>
      <c r="I52" s="94">
        <f>SUM(I53+I107)</f>
        <v>2085406.53</v>
      </c>
      <c r="J52" s="94">
        <f>SUM(J53+J107)</f>
        <v>2063328.0399999998</v>
      </c>
      <c r="K52" s="120">
        <f>SUM(J52/G52*100)</f>
        <v>116.41893650227466</v>
      </c>
      <c r="L52" s="142">
        <f>SUM(J52/I52*100)</f>
        <v>98.941286042678684</v>
      </c>
    </row>
    <row r="53" spans="2:12" s="104" customFormat="1">
      <c r="B53" s="62">
        <v>3</v>
      </c>
      <c r="C53" s="62"/>
      <c r="D53" s="62"/>
      <c r="E53" s="62"/>
      <c r="F53" s="62" t="s">
        <v>4</v>
      </c>
      <c r="G53" s="54">
        <f>SUM(G54+G64+G95+G101+G104)</f>
        <v>1705695.6300000001</v>
      </c>
      <c r="H53" s="54">
        <f>SUM(H54+H64+H95+H101+H104)</f>
        <v>1753113.07</v>
      </c>
      <c r="I53" s="54">
        <f>SUM(I54+I64+I95+I101+I104)</f>
        <v>2061435.34</v>
      </c>
      <c r="J53" s="54">
        <f>SUM(J54+J64+J95+J101+J104)</f>
        <v>2041364.7299999997</v>
      </c>
      <c r="K53" s="120">
        <f>SUM(J53/G53*100)</f>
        <v>119.67930820107686</v>
      </c>
      <c r="L53" s="142">
        <f>SUM(J53/I53*100)</f>
        <v>99.026376932104</v>
      </c>
    </row>
    <row r="54" spans="2:12">
      <c r="B54" s="62"/>
      <c r="C54" s="74">
        <v>31</v>
      </c>
      <c r="D54" s="74"/>
      <c r="E54" s="74"/>
      <c r="F54" s="74" t="s">
        <v>5</v>
      </c>
      <c r="G54" s="52">
        <f>SUM(G55+G59+G61)</f>
        <v>1455774.3399999999</v>
      </c>
      <c r="H54" s="52">
        <f>SUM(H55+H59+H61)</f>
        <v>1480737</v>
      </c>
      <c r="I54" s="52">
        <f>SUM(I55+I59+I61)</f>
        <v>1756104</v>
      </c>
      <c r="J54" s="52">
        <f>SUM(J55+J59+J61)</f>
        <v>1748534.98</v>
      </c>
      <c r="K54" s="38">
        <f t="shared" ref="K54:K120" si="21">SUM(J54/G54*100)</f>
        <v>120.11030363400965</v>
      </c>
      <c r="L54" s="121">
        <f t="shared" ref="L54:L120" si="22">SUM(J54/I54*100)</f>
        <v>99.568987941488658</v>
      </c>
    </row>
    <row r="55" spans="2:12" s="104" customFormat="1">
      <c r="B55" s="70"/>
      <c r="C55" s="70"/>
      <c r="D55" s="70">
        <v>311</v>
      </c>
      <c r="E55" s="70"/>
      <c r="F55" s="70" t="s">
        <v>28</v>
      </c>
      <c r="G55" s="54">
        <f>SUM(G56:G58)</f>
        <v>1209222.5799999998</v>
      </c>
      <c r="H55" s="54">
        <f>SUM(H56:H58)</f>
        <v>1228000</v>
      </c>
      <c r="I55" s="54">
        <f>SUM(I56:I58)</f>
        <v>1453600</v>
      </c>
      <c r="J55" s="54">
        <f>SUM(J56:J58)</f>
        <v>1448336.98</v>
      </c>
      <c r="K55" s="38">
        <f t="shared" si="21"/>
        <v>119.77422551934154</v>
      </c>
      <c r="L55" s="38">
        <f t="shared" si="22"/>
        <v>99.637932030820025</v>
      </c>
    </row>
    <row r="56" spans="2:12">
      <c r="B56" s="67"/>
      <c r="C56" s="67"/>
      <c r="D56" s="67"/>
      <c r="E56" s="67">
        <v>3111</v>
      </c>
      <c r="F56" s="67" t="s">
        <v>29</v>
      </c>
      <c r="G56" s="52">
        <v>1180181.75</v>
      </c>
      <c r="H56" s="52">
        <v>1201000</v>
      </c>
      <c r="I56" s="52">
        <v>1416900</v>
      </c>
      <c r="J56" s="159">
        <v>1412871.92</v>
      </c>
      <c r="K56" s="38">
        <f t="shared" si="21"/>
        <v>119.71646909469665</v>
      </c>
      <c r="L56" s="38">
        <f t="shared" si="22"/>
        <v>99.715711765121029</v>
      </c>
    </row>
    <row r="57" spans="2:12">
      <c r="B57" s="67"/>
      <c r="C57" s="67"/>
      <c r="D57" s="67"/>
      <c r="E57" s="67">
        <v>3113</v>
      </c>
      <c r="F57" s="67" t="s">
        <v>77</v>
      </c>
      <c r="G57" s="52">
        <v>23013.38</v>
      </c>
      <c r="H57" s="52">
        <v>21000</v>
      </c>
      <c r="I57" s="52">
        <v>28500</v>
      </c>
      <c r="J57" s="159">
        <v>27569.27</v>
      </c>
      <c r="K57" s="38">
        <f t="shared" si="21"/>
        <v>119.79670087575141</v>
      </c>
      <c r="L57" s="38">
        <f t="shared" si="22"/>
        <v>96.734280701754386</v>
      </c>
    </row>
    <row r="58" spans="2:12">
      <c r="B58" s="67"/>
      <c r="C58" s="67"/>
      <c r="D58" s="67"/>
      <c r="E58" s="67">
        <v>3114</v>
      </c>
      <c r="F58" s="67" t="s">
        <v>78</v>
      </c>
      <c r="G58" s="52">
        <v>6027.45</v>
      </c>
      <c r="H58" s="52">
        <v>6000</v>
      </c>
      <c r="I58" s="52">
        <v>8200</v>
      </c>
      <c r="J58" s="159">
        <v>7895.79</v>
      </c>
      <c r="K58" s="38">
        <f t="shared" si="21"/>
        <v>130.99718786551526</v>
      </c>
      <c r="L58" s="38">
        <f t="shared" si="22"/>
        <v>96.290121951219504</v>
      </c>
    </row>
    <row r="59" spans="2:12" s="104" customFormat="1">
      <c r="B59" s="70"/>
      <c r="C59" s="70"/>
      <c r="D59" s="70">
        <v>312</v>
      </c>
      <c r="E59" s="70"/>
      <c r="F59" s="70" t="s">
        <v>79</v>
      </c>
      <c r="G59" s="54">
        <f>G60</f>
        <v>49498.78</v>
      </c>
      <c r="H59" s="54">
        <f t="shared" ref="H59:J59" si="23">H60</f>
        <v>53937</v>
      </c>
      <c r="I59" s="54">
        <f>I60</f>
        <v>64254</v>
      </c>
      <c r="J59" s="54">
        <f t="shared" si="23"/>
        <v>62530.81</v>
      </c>
      <c r="K59" s="38">
        <f t="shared" si="21"/>
        <v>126.32798222501644</v>
      </c>
      <c r="L59" s="38">
        <f t="shared" si="22"/>
        <v>97.31815918075138</v>
      </c>
    </row>
    <row r="60" spans="2:12" s="104" customFormat="1">
      <c r="B60" s="70"/>
      <c r="C60" s="70"/>
      <c r="D60" s="70"/>
      <c r="E60" s="67">
        <v>3121</v>
      </c>
      <c r="F60" s="67" t="s">
        <v>79</v>
      </c>
      <c r="G60" s="52">
        <v>49498.78</v>
      </c>
      <c r="H60" s="52">
        <v>53937</v>
      </c>
      <c r="I60" s="52">
        <v>64254</v>
      </c>
      <c r="J60" s="164">
        <v>62530.81</v>
      </c>
      <c r="K60" s="99">
        <f t="shared" si="21"/>
        <v>126.32798222501644</v>
      </c>
      <c r="L60" s="139">
        <f t="shared" si="22"/>
        <v>97.31815918075138</v>
      </c>
    </row>
    <row r="61" spans="2:12" s="108" customFormat="1">
      <c r="B61" s="106"/>
      <c r="C61" s="106"/>
      <c r="D61" s="107">
        <v>313</v>
      </c>
      <c r="E61" s="107"/>
      <c r="F61" s="106" t="s">
        <v>80</v>
      </c>
      <c r="G61" s="54">
        <f>G62+G63</f>
        <v>197052.98</v>
      </c>
      <c r="H61" s="54">
        <f t="shared" ref="H61" si="24">H62+H63</f>
        <v>198800</v>
      </c>
      <c r="I61" s="54">
        <f>I62+I63</f>
        <v>238250</v>
      </c>
      <c r="J61" s="54">
        <f t="shared" ref="J61" si="25">J62+J63</f>
        <v>237667.19</v>
      </c>
      <c r="K61" s="105">
        <f t="shared" si="21"/>
        <v>120.61080730674563</v>
      </c>
      <c r="L61" s="105">
        <f t="shared" si="22"/>
        <v>99.755378803777546</v>
      </c>
    </row>
    <row r="62" spans="2:12">
      <c r="B62" s="67"/>
      <c r="C62" s="67"/>
      <c r="D62" s="68"/>
      <c r="E62" s="68">
        <v>3132</v>
      </c>
      <c r="F62" s="67" t="s">
        <v>81</v>
      </c>
      <c r="G62" s="52">
        <v>197052.98</v>
      </c>
      <c r="H62" s="52">
        <v>198800</v>
      </c>
      <c r="I62" s="52">
        <v>238250</v>
      </c>
      <c r="J62" s="159">
        <v>237667.19</v>
      </c>
      <c r="K62" s="38">
        <f t="shared" si="21"/>
        <v>120.61080730674563</v>
      </c>
      <c r="L62" s="38">
        <f t="shared" si="22"/>
        <v>99.755378803777546</v>
      </c>
    </row>
    <row r="63" spans="2:12">
      <c r="B63" s="67"/>
      <c r="C63" s="67"/>
      <c r="D63" s="68"/>
      <c r="E63" s="68">
        <v>3133</v>
      </c>
      <c r="F63" s="67" t="s">
        <v>136</v>
      </c>
      <c r="G63" s="52">
        <v>0</v>
      </c>
      <c r="H63" s="52">
        <v>0</v>
      </c>
      <c r="I63" s="52">
        <v>0</v>
      </c>
      <c r="J63" s="159">
        <v>0</v>
      </c>
      <c r="K63" s="38">
        <v>0</v>
      </c>
      <c r="L63" s="38">
        <v>0</v>
      </c>
    </row>
    <row r="64" spans="2:12">
      <c r="B64" s="67"/>
      <c r="C64" s="67">
        <v>32</v>
      </c>
      <c r="D64" s="68"/>
      <c r="E64" s="68"/>
      <c r="F64" s="67" t="s">
        <v>11</v>
      </c>
      <c r="G64" s="52">
        <v>125084.62</v>
      </c>
      <c r="H64" s="52">
        <f>SUM(H65+H70+H77+H87+H88)</f>
        <v>133181.74</v>
      </c>
      <c r="I64" s="52">
        <f>SUM(I65+I70+I77+I87+I88)</f>
        <v>166651.06000000003</v>
      </c>
      <c r="J64" s="52">
        <f>SUM(J65+J70+J77+J87+J88)</f>
        <v>161911.48000000001</v>
      </c>
      <c r="K64" s="38">
        <f t="shared" si="21"/>
        <v>129.44155724340851</v>
      </c>
      <c r="L64" s="38">
        <f t="shared" si="22"/>
        <v>97.155985686499676</v>
      </c>
    </row>
    <row r="65" spans="2:12" s="104" customFormat="1">
      <c r="B65" s="70"/>
      <c r="C65" s="70"/>
      <c r="D65" s="70">
        <v>321</v>
      </c>
      <c r="E65" s="70"/>
      <c r="F65" s="70" t="s">
        <v>30</v>
      </c>
      <c r="G65" s="54">
        <f>SUM(G66:G69)</f>
        <v>21777.56</v>
      </c>
      <c r="H65" s="54">
        <f>SUM(H66:H69)</f>
        <v>24844.18</v>
      </c>
      <c r="I65" s="54">
        <f>SUM(I66:I69)</f>
        <v>33846.68</v>
      </c>
      <c r="J65" s="54">
        <f t="shared" ref="J65" si="26">SUM(J66:J69)</f>
        <v>32859.08</v>
      </c>
      <c r="K65" s="38">
        <f t="shared" si="21"/>
        <v>150.88503946263953</v>
      </c>
      <c r="L65" s="38">
        <f t="shared" si="22"/>
        <v>97.08213626860892</v>
      </c>
    </row>
    <row r="66" spans="2:12">
      <c r="B66" s="67"/>
      <c r="C66" s="70"/>
      <c r="D66" s="67"/>
      <c r="E66" s="67">
        <v>3211</v>
      </c>
      <c r="F66" s="80" t="s">
        <v>31</v>
      </c>
      <c r="G66" s="52">
        <v>6408.34</v>
      </c>
      <c r="H66" s="52">
        <v>7657.8</v>
      </c>
      <c r="I66" s="52">
        <v>9780.7900000000009</v>
      </c>
      <c r="J66" s="159">
        <v>9531.6299999999992</v>
      </c>
      <c r="K66" s="38">
        <f t="shared" si="21"/>
        <v>148.7378946809938</v>
      </c>
      <c r="L66" s="38">
        <f t="shared" si="22"/>
        <v>97.452557513247896</v>
      </c>
    </row>
    <row r="67" spans="2:12">
      <c r="B67" s="67"/>
      <c r="C67" s="70"/>
      <c r="D67" s="67"/>
      <c r="E67" s="67">
        <v>3212</v>
      </c>
      <c r="F67" s="80" t="s">
        <v>82</v>
      </c>
      <c r="G67" s="52">
        <v>14758.84</v>
      </c>
      <c r="H67" s="52">
        <v>16600</v>
      </c>
      <c r="I67" s="52">
        <v>23000</v>
      </c>
      <c r="J67" s="159">
        <v>22181.56</v>
      </c>
      <c r="K67" s="38">
        <f t="shared" si="21"/>
        <v>150.29338349084347</v>
      </c>
      <c r="L67" s="38">
        <f t="shared" si="22"/>
        <v>96.441565217391314</v>
      </c>
    </row>
    <row r="68" spans="2:12">
      <c r="B68" s="67"/>
      <c r="C68" s="70"/>
      <c r="D68" s="67"/>
      <c r="E68" s="67">
        <v>3213</v>
      </c>
      <c r="F68" s="80" t="s">
        <v>83</v>
      </c>
      <c r="G68" s="52">
        <v>610.38</v>
      </c>
      <c r="H68" s="52">
        <v>586.38</v>
      </c>
      <c r="I68" s="52">
        <v>1065.8900000000001</v>
      </c>
      <c r="J68" s="159">
        <v>1145.8900000000001</v>
      </c>
      <c r="K68" s="38">
        <f t="shared" si="21"/>
        <v>187.73387070349622</v>
      </c>
      <c r="L68" s="38">
        <f t="shared" si="22"/>
        <v>107.50546491664244</v>
      </c>
    </row>
    <row r="69" spans="2:12">
      <c r="B69" s="67"/>
      <c r="C69" s="70"/>
      <c r="D69" s="67"/>
      <c r="E69" s="67">
        <v>3214</v>
      </c>
      <c r="F69" s="80" t="s">
        <v>84</v>
      </c>
      <c r="G69" s="52">
        <v>0</v>
      </c>
      <c r="H69" s="52">
        <v>0</v>
      </c>
      <c r="I69" s="52">
        <v>0</v>
      </c>
      <c r="J69" s="159">
        <v>0</v>
      </c>
      <c r="K69" s="38">
        <v>0</v>
      </c>
      <c r="L69" s="38">
        <v>0</v>
      </c>
    </row>
    <row r="70" spans="2:12" s="104" customFormat="1">
      <c r="B70" s="70"/>
      <c r="C70" s="70"/>
      <c r="D70" s="70">
        <v>322</v>
      </c>
      <c r="E70" s="70"/>
      <c r="F70" s="109" t="s">
        <v>90</v>
      </c>
      <c r="G70" s="54">
        <f>SUM(G71:G76)</f>
        <v>52638.18</v>
      </c>
      <c r="H70" s="54">
        <f>SUM(H71:H76)</f>
        <v>56018.939999999995</v>
      </c>
      <c r="I70" s="54">
        <f>SUM(I71:I76)</f>
        <v>60100.590000000004</v>
      </c>
      <c r="J70" s="54">
        <f t="shared" ref="J70" si="27">SUM(J71:J76)</f>
        <v>59188.18</v>
      </c>
      <c r="K70" s="38">
        <f t="shared" si="21"/>
        <v>112.4434393438375</v>
      </c>
      <c r="L70" s="38">
        <f t="shared" si="22"/>
        <v>98.481861825316514</v>
      </c>
    </row>
    <row r="71" spans="2:12" ht="14.25" customHeight="1">
      <c r="B71" s="67"/>
      <c r="C71" s="70"/>
      <c r="D71" s="67"/>
      <c r="E71" s="67">
        <v>3221</v>
      </c>
      <c r="F71" s="80" t="s">
        <v>85</v>
      </c>
      <c r="G71" s="52">
        <v>10684.93</v>
      </c>
      <c r="H71" s="52">
        <v>12863</v>
      </c>
      <c r="I71" s="52">
        <v>12856.66</v>
      </c>
      <c r="J71" s="159">
        <v>12867.04</v>
      </c>
      <c r="K71" s="38">
        <f t="shared" si="21"/>
        <v>120.42231441853153</v>
      </c>
      <c r="L71" s="38">
        <f t="shared" si="22"/>
        <v>100.0807363654324</v>
      </c>
    </row>
    <row r="72" spans="2:12">
      <c r="B72" s="67"/>
      <c r="C72" s="70"/>
      <c r="D72" s="67"/>
      <c r="E72" s="67">
        <v>3222</v>
      </c>
      <c r="F72" s="80" t="s">
        <v>86</v>
      </c>
      <c r="G72" s="52">
        <v>5269.33</v>
      </c>
      <c r="H72" s="52">
        <v>5369.35</v>
      </c>
      <c r="I72" s="52">
        <v>5685.85</v>
      </c>
      <c r="J72" s="159">
        <v>5470.5</v>
      </c>
      <c r="K72" s="38">
        <f t="shared" si="21"/>
        <v>103.81775292114936</v>
      </c>
      <c r="L72" s="38">
        <f t="shared" si="22"/>
        <v>96.212527590421828</v>
      </c>
    </row>
    <row r="73" spans="2:12">
      <c r="B73" s="67"/>
      <c r="C73" s="70"/>
      <c r="D73" s="67"/>
      <c r="E73" s="67">
        <v>3223</v>
      </c>
      <c r="F73" s="80" t="s">
        <v>87</v>
      </c>
      <c r="G73" s="52">
        <v>25634.78</v>
      </c>
      <c r="H73" s="52">
        <v>28600</v>
      </c>
      <c r="I73" s="52">
        <v>35000</v>
      </c>
      <c r="J73" s="159">
        <v>34302.79</v>
      </c>
      <c r="K73" s="38">
        <f t="shared" si="21"/>
        <v>133.81347528631025</v>
      </c>
      <c r="L73" s="38">
        <f t="shared" si="22"/>
        <v>98.007971428571423</v>
      </c>
    </row>
    <row r="74" spans="2:12">
      <c r="B74" s="67"/>
      <c r="C74" s="70"/>
      <c r="D74" s="67"/>
      <c r="E74" s="67">
        <v>3224</v>
      </c>
      <c r="F74" s="80" t="s">
        <v>88</v>
      </c>
      <c r="G74" s="52">
        <v>2778.3</v>
      </c>
      <c r="H74" s="52">
        <v>3200</v>
      </c>
      <c r="I74" s="52">
        <v>4450.08</v>
      </c>
      <c r="J74" s="159">
        <v>4450.08</v>
      </c>
      <c r="K74" s="38">
        <f t="shared" si="21"/>
        <v>160.17276751970627</v>
      </c>
      <c r="L74" s="38">
        <f t="shared" si="22"/>
        <v>100</v>
      </c>
    </row>
    <row r="75" spans="2:12">
      <c r="B75" s="67"/>
      <c r="C75" s="70"/>
      <c r="D75" s="68"/>
      <c r="E75" s="68">
        <v>3225</v>
      </c>
      <c r="F75" s="68" t="s">
        <v>89</v>
      </c>
      <c r="G75" s="52">
        <v>7904.75</v>
      </c>
      <c r="H75" s="52">
        <v>5620.5</v>
      </c>
      <c r="I75" s="52">
        <v>1810</v>
      </c>
      <c r="J75" s="159">
        <v>1799.77</v>
      </c>
      <c r="K75" s="38">
        <f t="shared" si="21"/>
        <v>22.768208988266547</v>
      </c>
      <c r="L75" s="38">
        <f t="shared" si="22"/>
        <v>99.434806629834256</v>
      </c>
    </row>
    <row r="76" spans="2:12">
      <c r="B76" s="67"/>
      <c r="C76" s="67"/>
      <c r="D76" s="68"/>
      <c r="E76" s="68">
        <v>3227</v>
      </c>
      <c r="F76" s="68" t="s">
        <v>91</v>
      </c>
      <c r="G76" s="52">
        <v>366.09</v>
      </c>
      <c r="H76" s="52">
        <v>366.09</v>
      </c>
      <c r="I76" s="52">
        <v>298</v>
      </c>
      <c r="J76" s="159">
        <v>298</v>
      </c>
      <c r="K76" s="38">
        <f t="shared" si="21"/>
        <v>81.400748449834751</v>
      </c>
      <c r="L76" s="38">
        <f t="shared" si="22"/>
        <v>100</v>
      </c>
    </row>
    <row r="77" spans="2:12" s="104" customFormat="1">
      <c r="B77" s="70"/>
      <c r="C77" s="70"/>
      <c r="D77" s="72">
        <v>323</v>
      </c>
      <c r="E77" s="72"/>
      <c r="F77" s="72" t="s">
        <v>121</v>
      </c>
      <c r="G77" s="54">
        <f>SUM(G78:G86)</f>
        <v>45715.039999999994</v>
      </c>
      <c r="H77" s="54">
        <f>SUM(H78:H86)</f>
        <v>45591.649999999994</v>
      </c>
      <c r="I77" s="54">
        <f>SUM(I78:I86)</f>
        <v>57299.56</v>
      </c>
      <c r="J77" s="54">
        <f>SUM(J78:J86)</f>
        <v>55441.310000000005</v>
      </c>
      <c r="K77" s="38">
        <f t="shared" si="21"/>
        <v>121.27586457323456</v>
      </c>
      <c r="L77" s="38">
        <f t="shared" si="22"/>
        <v>96.756955899835901</v>
      </c>
    </row>
    <row r="78" spans="2:12">
      <c r="B78" s="67"/>
      <c r="C78" s="67"/>
      <c r="D78" s="68"/>
      <c r="E78" s="68">
        <v>3231</v>
      </c>
      <c r="F78" s="68" t="s">
        <v>92</v>
      </c>
      <c r="G78" s="52">
        <v>21846.74</v>
      </c>
      <c r="H78" s="52">
        <v>19865.48</v>
      </c>
      <c r="I78" s="52">
        <v>21649.67</v>
      </c>
      <c r="J78" s="159">
        <v>22463.67</v>
      </c>
      <c r="K78" s="38">
        <f t="shared" si="21"/>
        <v>102.82389958410269</v>
      </c>
      <c r="L78" s="38">
        <f t="shared" si="22"/>
        <v>103.7598725523299</v>
      </c>
    </row>
    <row r="79" spans="2:12">
      <c r="B79" s="67"/>
      <c r="C79" s="67"/>
      <c r="D79" s="68"/>
      <c r="E79" s="68">
        <v>3232</v>
      </c>
      <c r="F79" s="68" t="s">
        <v>93</v>
      </c>
      <c r="G79" s="52">
        <v>4899.87</v>
      </c>
      <c r="H79" s="52">
        <v>4748</v>
      </c>
      <c r="I79" s="52">
        <v>13046.39</v>
      </c>
      <c r="J79" s="159">
        <v>12190.42</v>
      </c>
      <c r="K79" s="38">
        <f t="shared" si="21"/>
        <v>248.79068220177268</v>
      </c>
      <c r="L79" s="38">
        <f t="shared" si="22"/>
        <v>93.43902796099151</v>
      </c>
    </row>
    <row r="80" spans="2:12">
      <c r="B80" s="67"/>
      <c r="C80" s="67"/>
      <c r="D80" s="68"/>
      <c r="E80" s="68">
        <v>3233</v>
      </c>
      <c r="F80" s="68" t="s">
        <v>94</v>
      </c>
      <c r="G80" s="52">
        <v>78</v>
      </c>
      <c r="H80" s="52">
        <v>78</v>
      </c>
      <c r="I80" s="52">
        <v>78</v>
      </c>
      <c r="J80" s="159">
        <v>78</v>
      </c>
      <c r="K80" s="38">
        <f t="shared" si="21"/>
        <v>100</v>
      </c>
      <c r="L80" s="38">
        <f t="shared" si="22"/>
        <v>100</v>
      </c>
    </row>
    <row r="81" spans="2:12">
      <c r="B81" s="67"/>
      <c r="C81" s="67"/>
      <c r="D81" s="68"/>
      <c r="E81" s="68">
        <v>3234</v>
      </c>
      <c r="F81" s="68" t="s">
        <v>95</v>
      </c>
      <c r="G81" s="52">
        <v>9648.4599999999991</v>
      </c>
      <c r="H81" s="52">
        <v>11297.61</v>
      </c>
      <c r="I81" s="52">
        <v>13471.86</v>
      </c>
      <c r="J81" s="159">
        <v>12058.67</v>
      </c>
      <c r="K81" s="38">
        <f t="shared" si="21"/>
        <v>124.98025591648825</v>
      </c>
      <c r="L81" s="38">
        <f t="shared" si="22"/>
        <v>89.510060229248225</v>
      </c>
    </row>
    <row r="82" spans="2:12">
      <c r="B82" s="67"/>
      <c r="C82" s="67"/>
      <c r="D82" s="68"/>
      <c r="E82" s="68">
        <v>3235</v>
      </c>
      <c r="F82" s="68" t="s">
        <v>96</v>
      </c>
      <c r="G82" s="52">
        <v>124.6</v>
      </c>
      <c r="H82" s="52">
        <v>120</v>
      </c>
      <c r="I82" s="52">
        <v>120</v>
      </c>
      <c r="J82" s="159">
        <v>119.6</v>
      </c>
      <c r="K82" s="38">
        <f t="shared" si="21"/>
        <v>95.987158908507226</v>
      </c>
      <c r="L82" s="38">
        <f t="shared" si="22"/>
        <v>99.666666666666657</v>
      </c>
    </row>
    <row r="83" spans="2:12">
      <c r="B83" s="67"/>
      <c r="C83" s="67"/>
      <c r="D83" s="68"/>
      <c r="E83" s="68">
        <v>3236</v>
      </c>
      <c r="F83" s="68" t="s">
        <v>97</v>
      </c>
      <c r="G83" s="52">
        <v>2465.6999999999998</v>
      </c>
      <c r="H83" s="52">
        <v>2500</v>
      </c>
      <c r="I83" s="52">
        <v>3140.65</v>
      </c>
      <c r="J83" s="159">
        <v>3142.55</v>
      </c>
      <c r="K83" s="38">
        <f t="shared" si="21"/>
        <v>127.45062254126618</v>
      </c>
      <c r="L83" s="38">
        <f t="shared" si="22"/>
        <v>100.06049703086941</v>
      </c>
    </row>
    <row r="84" spans="2:12">
      <c r="B84" s="67"/>
      <c r="C84" s="67"/>
      <c r="D84" s="68"/>
      <c r="E84" s="68">
        <v>3237</v>
      </c>
      <c r="F84" s="68" t="s">
        <v>98</v>
      </c>
      <c r="G84" s="52">
        <v>2821.38</v>
      </c>
      <c r="H84" s="52">
        <v>2765.34</v>
      </c>
      <c r="I84" s="52">
        <v>2665.92</v>
      </c>
      <c r="J84" s="159">
        <v>2490.87</v>
      </c>
      <c r="K84" s="38">
        <f t="shared" si="21"/>
        <v>88.285519851987317</v>
      </c>
      <c r="L84" s="38">
        <f t="shared" si="22"/>
        <v>93.43378646020885</v>
      </c>
    </row>
    <row r="85" spans="2:12">
      <c r="B85" s="67"/>
      <c r="C85" s="67"/>
      <c r="D85" s="68"/>
      <c r="E85" s="68">
        <v>3238</v>
      </c>
      <c r="F85" s="68" t="s">
        <v>99</v>
      </c>
      <c r="G85" s="52">
        <v>1806.39</v>
      </c>
      <c r="H85" s="52">
        <v>1813.72</v>
      </c>
      <c r="I85" s="52">
        <v>1930.32</v>
      </c>
      <c r="J85" s="159">
        <v>1931.98</v>
      </c>
      <c r="K85" s="38">
        <f t="shared" si="21"/>
        <v>106.95254070272753</v>
      </c>
      <c r="L85" s="38">
        <f t="shared" si="22"/>
        <v>100.08599610427287</v>
      </c>
    </row>
    <row r="86" spans="2:12">
      <c r="B86" s="67"/>
      <c r="C86" s="67"/>
      <c r="D86" s="68"/>
      <c r="E86" s="68">
        <v>3239</v>
      </c>
      <c r="F86" s="68" t="s">
        <v>100</v>
      </c>
      <c r="G86" s="52">
        <v>2023.9</v>
      </c>
      <c r="H86" s="52">
        <v>2403.5</v>
      </c>
      <c r="I86" s="52">
        <v>1196.75</v>
      </c>
      <c r="J86" s="159">
        <v>965.55</v>
      </c>
      <c r="K86" s="38">
        <f t="shared" si="21"/>
        <v>47.707396610504468</v>
      </c>
      <c r="L86" s="38">
        <f t="shared" si="22"/>
        <v>80.681011071652392</v>
      </c>
    </row>
    <row r="87" spans="2:12">
      <c r="B87" s="67"/>
      <c r="C87" s="67"/>
      <c r="D87" s="72">
        <v>324</v>
      </c>
      <c r="E87" s="72"/>
      <c r="F87" s="72" t="s">
        <v>123</v>
      </c>
      <c r="G87" s="54">
        <v>0</v>
      </c>
      <c r="H87" s="54">
        <v>0</v>
      </c>
      <c r="I87" s="54">
        <v>0</v>
      </c>
      <c r="J87" s="169">
        <v>0</v>
      </c>
      <c r="K87" s="38">
        <v>0</v>
      </c>
      <c r="L87" s="38">
        <v>0</v>
      </c>
    </row>
    <row r="88" spans="2:12" s="104" customFormat="1">
      <c r="B88" s="70"/>
      <c r="C88" s="70"/>
      <c r="D88" s="72">
        <v>329</v>
      </c>
      <c r="E88" s="72"/>
      <c r="F88" s="72" t="s">
        <v>104</v>
      </c>
      <c r="G88" s="54">
        <f>SUM(G89:G94)</f>
        <v>4953.84</v>
      </c>
      <c r="H88" s="54">
        <f>SUM(H89:H94)</f>
        <v>6726.97</v>
      </c>
      <c r="I88" s="54">
        <f>SUM(I89:I94)</f>
        <v>15404.23</v>
      </c>
      <c r="J88" s="54">
        <f>SUM(J89:J94)</f>
        <v>14422.910000000002</v>
      </c>
      <c r="K88" s="38">
        <f t="shared" si="21"/>
        <v>291.14606042988879</v>
      </c>
      <c r="L88" s="38">
        <f t="shared" si="22"/>
        <v>93.62954201540748</v>
      </c>
    </row>
    <row r="89" spans="2:12">
      <c r="B89" s="67"/>
      <c r="C89" s="67"/>
      <c r="D89" s="68"/>
      <c r="E89" s="68">
        <v>3292</v>
      </c>
      <c r="F89" s="68" t="s">
        <v>101</v>
      </c>
      <c r="G89" s="52">
        <v>299.27</v>
      </c>
      <c r="H89" s="52">
        <v>197</v>
      </c>
      <c r="I89" s="52">
        <v>300</v>
      </c>
      <c r="J89" s="159">
        <v>0</v>
      </c>
      <c r="K89" s="38">
        <f t="shared" si="21"/>
        <v>0</v>
      </c>
      <c r="L89" s="38">
        <f t="shared" si="22"/>
        <v>0</v>
      </c>
    </row>
    <row r="90" spans="2:12">
      <c r="B90" s="67"/>
      <c r="C90" s="67"/>
      <c r="D90" s="68"/>
      <c r="E90" s="68">
        <v>3293</v>
      </c>
      <c r="F90" s="68" t="s">
        <v>102</v>
      </c>
      <c r="G90" s="52">
        <v>971.48</v>
      </c>
      <c r="H90" s="52">
        <v>593.88</v>
      </c>
      <c r="I90" s="52">
        <v>4631.3</v>
      </c>
      <c r="J90" s="159">
        <v>4579.0600000000004</v>
      </c>
      <c r="K90" s="38">
        <f t="shared" si="21"/>
        <v>471.34886976571835</v>
      </c>
      <c r="L90" s="38">
        <f t="shared" si="22"/>
        <v>98.872022974110934</v>
      </c>
    </row>
    <row r="91" spans="2:12">
      <c r="B91" s="67"/>
      <c r="C91" s="67"/>
      <c r="D91" s="68"/>
      <c r="E91" s="68">
        <v>3294</v>
      </c>
      <c r="F91" s="68" t="s">
        <v>137</v>
      </c>
      <c r="G91" s="52">
        <v>283.08999999999997</v>
      </c>
      <c r="H91" s="52">
        <v>212.09</v>
      </c>
      <c r="I91" s="52">
        <v>315</v>
      </c>
      <c r="J91" s="52">
        <v>315</v>
      </c>
      <c r="K91" s="38">
        <f t="shared" si="21"/>
        <v>111.27203362888129</v>
      </c>
      <c r="L91" s="38">
        <f t="shared" si="22"/>
        <v>100</v>
      </c>
    </row>
    <row r="92" spans="2:12">
      <c r="B92" s="67"/>
      <c r="C92" s="67"/>
      <c r="D92" s="68"/>
      <c r="E92" s="68">
        <v>3295</v>
      </c>
      <c r="F92" s="68" t="s">
        <v>103</v>
      </c>
      <c r="G92" s="52">
        <v>2139.91</v>
      </c>
      <c r="H92" s="52">
        <v>3180</v>
      </c>
      <c r="I92" s="52">
        <v>5500</v>
      </c>
      <c r="J92" s="159">
        <v>5407</v>
      </c>
      <c r="K92" s="38">
        <f t="shared" si="21"/>
        <v>252.67417788598587</v>
      </c>
      <c r="L92" s="38">
        <f t="shared" si="22"/>
        <v>98.309090909090912</v>
      </c>
    </row>
    <row r="93" spans="2:12">
      <c r="B93" s="67"/>
      <c r="C93" s="67"/>
      <c r="D93" s="68"/>
      <c r="E93" s="68">
        <v>3296</v>
      </c>
      <c r="F93" s="68" t="s">
        <v>138</v>
      </c>
      <c r="G93" s="52">
        <v>0</v>
      </c>
      <c r="H93" s="52">
        <v>0</v>
      </c>
      <c r="I93" s="52">
        <v>0</v>
      </c>
      <c r="J93" s="159">
        <v>0</v>
      </c>
      <c r="K93" s="38">
        <v>0</v>
      </c>
      <c r="L93" s="38">
        <v>0</v>
      </c>
    </row>
    <row r="94" spans="2:12">
      <c r="B94" s="67"/>
      <c r="C94" s="67"/>
      <c r="D94" s="68"/>
      <c r="E94" s="68">
        <v>3299</v>
      </c>
      <c r="F94" s="68" t="s">
        <v>104</v>
      </c>
      <c r="G94" s="52">
        <v>1260.0899999999999</v>
      </c>
      <c r="H94" s="52">
        <v>2544</v>
      </c>
      <c r="I94" s="52">
        <v>4657.93</v>
      </c>
      <c r="J94" s="159">
        <v>4121.8500000000004</v>
      </c>
      <c r="K94" s="38">
        <f t="shared" si="21"/>
        <v>327.10758755327009</v>
      </c>
      <c r="L94" s="38">
        <f t="shared" si="22"/>
        <v>88.491024983200688</v>
      </c>
    </row>
    <row r="95" spans="2:12">
      <c r="B95" s="67"/>
      <c r="C95" s="67">
        <v>34</v>
      </c>
      <c r="D95" s="68"/>
      <c r="E95" s="68"/>
      <c r="F95" s="68" t="s">
        <v>108</v>
      </c>
      <c r="G95" s="52">
        <f>G96</f>
        <v>279.31</v>
      </c>
      <c r="H95" s="52">
        <f>H96</f>
        <v>274</v>
      </c>
      <c r="I95" s="52">
        <f>I96</f>
        <v>339</v>
      </c>
      <c r="J95" s="52">
        <f>J96</f>
        <v>342.23</v>
      </c>
      <c r="K95" s="38">
        <f t="shared" si="21"/>
        <v>122.52694139128567</v>
      </c>
      <c r="L95" s="38">
        <f t="shared" si="22"/>
        <v>100.95280235988201</v>
      </c>
    </row>
    <row r="96" spans="2:12" s="104" customFormat="1">
      <c r="B96" s="70"/>
      <c r="C96" s="70"/>
      <c r="D96" s="72">
        <v>343</v>
      </c>
      <c r="E96" s="72"/>
      <c r="F96" s="72" t="s">
        <v>105</v>
      </c>
      <c r="G96" s="54">
        <f>SUM(G97:G100)</f>
        <v>279.31</v>
      </c>
      <c r="H96" s="54">
        <f>SUM(H97:H100)</f>
        <v>274</v>
      </c>
      <c r="I96" s="54">
        <f>SUM(I97:I100)</f>
        <v>339</v>
      </c>
      <c r="J96" s="54">
        <f t="shared" ref="J96" si="28">SUM(J97:J100)</f>
        <v>342.23</v>
      </c>
      <c r="K96" s="38">
        <f t="shared" si="21"/>
        <v>122.52694139128567</v>
      </c>
      <c r="L96" s="38">
        <f t="shared" si="22"/>
        <v>100.95280235988201</v>
      </c>
    </row>
    <row r="97" spans="2:12">
      <c r="B97" s="67"/>
      <c r="C97" s="67"/>
      <c r="D97" s="68"/>
      <c r="E97" s="68">
        <v>3431</v>
      </c>
      <c r="F97" s="68" t="s">
        <v>107</v>
      </c>
      <c r="G97" s="52">
        <v>270.58999999999997</v>
      </c>
      <c r="H97" s="52">
        <v>265</v>
      </c>
      <c r="I97" s="52">
        <v>330</v>
      </c>
      <c r="J97" s="159">
        <v>342.23</v>
      </c>
      <c r="K97" s="38">
        <f t="shared" si="21"/>
        <v>126.47547950774236</v>
      </c>
      <c r="L97" s="38">
        <f t="shared" si="22"/>
        <v>103.7060606060606</v>
      </c>
    </row>
    <row r="98" spans="2:12" ht="25.5">
      <c r="B98" s="67"/>
      <c r="C98" s="67"/>
      <c r="D98" s="68"/>
      <c r="E98" s="68">
        <v>3432</v>
      </c>
      <c r="F98" s="81" t="s">
        <v>106</v>
      </c>
      <c r="G98" s="52">
        <v>0</v>
      </c>
      <c r="H98" s="52">
        <v>0</v>
      </c>
      <c r="I98" s="52">
        <v>0</v>
      </c>
      <c r="J98" s="159">
        <v>0</v>
      </c>
      <c r="K98" s="38">
        <v>0</v>
      </c>
      <c r="L98" s="38">
        <v>0</v>
      </c>
    </row>
    <row r="99" spans="2:12">
      <c r="B99" s="67"/>
      <c r="C99" s="67"/>
      <c r="D99" s="68"/>
      <c r="E99" s="68">
        <v>3433</v>
      </c>
      <c r="F99" s="81" t="s">
        <v>122</v>
      </c>
      <c r="G99" s="52">
        <v>8.7200000000000006</v>
      </c>
      <c r="H99" s="52">
        <v>9</v>
      </c>
      <c r="I99" s="52">
        <v>9</v>
      </c>
      <c r="J99" s="159">
        <v>0</v>
      </c>
      <c r="K99" s="38">
        <v>0</v>
      </c>
      <c r="L99" s="38">
        <f t="shared" si="22"/>
        <v>0</v>
      </c>
    </row>
    <row r="100" spans="2:12">
      <c r="B100" s="67"/>
      <c r="C100" s="67"/>
      <c r="D100" s="68"/>
      <c r="E100" s="68">
        <v>3434</v>
      </c>
      <c r="F100" s="68" t="s">
        <v>109</v>
      </c>
      <c r="G100" s="52">
        <v>0</v>
      </c>
      <c r="H100" s="52">
        <v>0</v>
      </c>
      <c r="I100" s="52">
        <v>0</v>
      </c>
      <c r="J100" s="159">
        <v>0</v>
      </c>
      <c r="K100" s="38">
        <v>0</v>
      </c>
      <c r="L100" s="38">
        <v>0</v>
      </c>
    </row>
    <row r="101" spans="2:12" ht="25.5">
      <c r="B101" s="67"/>
      <c r="C101" s="67">
        <v>37</v>
      </c>
      <c r="D101" s="68"/>
      <c r="E101" s="68"/>
      <c r="F101" s="81" t="s">
        <v>110</v>
      </c>
      <c r="G101" s="52">
        <f>G102</f>
        <v>123546.55</v>
      </c>
      <c r="H101" s="52">
        <f>H102</f>
        <v>137968</v>
      </c>
      <c r="I101" s="52">
        <f>I102</f>
        <v>137388.95000000001</v>
      </c>
      <c r="J101" s="52">
        <f t="shared" ref="J101" si="29">J102</f>
        <v>129625.14</v>
      </c>
      <c r="K101" s="38">
        <f t="shared" si="21"/>
        <v>104.92008073070434</v>
      </c>
      <c r="L101" s="38">
        <f t="shared" si="22"/>
        <v>94.349028797439672</v>
      </c>
    </row>
    <row r="102" spans="2:12" s="104" customFormat="1">
      <c r="B102" s="70"/>
      <c r="C102" s="70"/>
      <c r="D102" s="72">
        <v>372</v>
      </c>
      <c r="E102" s="72"/>
      <c r="F102" s="110" t="s">
        <v>111</v>
      </c>
      <c r="G102" s="54">
        <f>G103</f>
        <v>123546.55</v>
      </c>
      <c r="H102" s="54">
        <f t="shared" ref="H102:J102" si="30">H103</f>
        <v>137968</v>
      </c>
      <c r="I102" s="54">
        <f>I103</f>
        <v>137388.95000000001</v>
      </c>
      <c r="J102" s="54">
        <f t="shared" si="30"/>
        <v>129625.14</v>
      </c>
      <c r="K102" s="38">
        <f t="shared" si="21"/>
        <v>104.92008073070434</v>
      </c>
      <c r="L102" s="38">
        <f t="shared" si="22"/>
        <v>94.349028797439672</v>
      </c>
    </row>
    <row r="103" spans="2:12">
      <c r="B103" s="67"/>
      <c r="C103" s="67"/>
      <c r="D103" s="68"/>
      <c r="E103" s="68">
        <v>3722</v>
      </c>
      <c r="F103" s="81" t="s">
        <v>112</v>
      </c>
      <c r="G103" s="52">
        <v>123546.55</v>
      </c>
      <c r="H103" s="52">
        <v>137968</v>
      </c>
      <c r="I103" s="52">
        <v>137388.95000000001</v>
      </c>
      <c r="J103" s="159">
        <v>129625.14</v>
      </c>
      <c r="K103" s="38">
        <f t="shared" si="21"/>
        <v>104.92008073070434</v>
      </c>
      <c r="L103" s="38">
        <f t="shared" si="22"/>
        <v>94.349028797439672</v>
      </c>
    </row>
    <row r="104" spans="2:12">
      <c r="B104" s="67"/>
      <c r="C104" s="67">
        <v>38</v>
      </c>
      <c r="D104" s="68"/>
      <c r="E104" s="68"/>
      <c r="F104" s="81" t="s">
        <v>113</v>
      </c>
      <c r="G104" s="52">
        <v>1010.81</v>
      </c>
      <c r="H104" s="52">
        <f t="shared" ref="H104:J105" si="31">H105</f>
        <v>952.33</v>
      </c>
      <c r="I104" s="52">
        <f t="shared" si="31"/>
        <v>952.33</v>
      </c>
      <c r="J104" s="52">
        <f t="shared" si="31"/>
        <v>950.9</v>
      </c>
      <c r="K104" s="38">
        <f t="shared" si="21"/>
        <v>94.073070112088331</v>
      </c>
      <c r="L104" s="38">
        <f t="shared" si="22"/>
        <v>99.849841966545199</v>
      </c>
    </row>
    <row r="105" spans="2:12" s="104" customFormat="1">
      <c r="B105" s="70"/>
      <c r="C105" s="70"/>
      <c r="D105" s="72">
        <v>381</v>
      </c>
      <c r="E105" s="72"/>
      <c r="F105" s="110" t="s">
        <v>114</v>
      </c>
      <c r="G105" s="54">
        <f>G106</f>
        <v>1010.81</v>
      </c>
      <c r="H105" s="54">
        <f>H106</f>
        <v>952.33</v>
      </c>
      <c r="I105" s="54">
        <f>I106</f>
        <v>952.33</v>
      </c>
      <c r="J105" s="54">
        <f t="shared" si="31"/>
        <v>950.9</v>
      </c>
      <c r="K105" s="38">
        <f t="shared" si="21"/>
        <v>94.073070112088331</v>
      </c>
      <c r="L105" s="38">
        <f t="shared" si="22"/>
        <v>99.849841966545199</v>
      </c>
    </row>
    <row r="106" spans="2:12">
      <c r="B106" s="67"/>
      <c r="C106" s="67"/>
      <c r="D106" s="68"/>
      <c r="E106" s="68">
        <v>3812</v>
      </c>
      <c r="F106" s="81" t="s">
        <v>115</v>
      </c>
      <c r="G106" s="52">
        <v>1010.81</v>
      </c>
      <c r="H106" s="52">
        <v>952.33</v>
      </c>
      <c r="I106" s="52">
        <v>952.33</v>
      </c>
      <c r="J106" s="159">
        <v>950.9</v>
      </c>
      <c r="K106" s="38">
        <f t="shared" si="21"/>
        <v>94.073070112088331</v>
      </c>
      <c r="L106" s="38">
        <f t="shared" si="22"/>
        <v>99.849841966545199</v>
      </c>
    </row>
    <row r="107" spans="2:12">
      <c r="B107" s="82">
        <v>4</v>
      </c>
      <c r="C107" s="82"/>
      <c r="D107" s="82"/>
      <c r="E107" s="82"/>
      <c r="F107" s="83" t="s">
        <v>6</v>
      </c>
      <c r="G107" s="54">
        <f>SUM(G108+G112)</f>
        <v>66634.63</v>
      </c>
      <c r="H107" s="54">
        <f>SUM(H108+H112+H121)</f>
        <v>42869.66</v>
      </c>
      <c r="I107" s="54">
        <f>SUM(I108+I112+I121)</f>
        <v>23971.19</v>
      </c>
      <c r="J107" s="54">
        <f>SUM(J112+J119+J121)</f>
        <v>21963.31</v>
      </c>
      <c r="K107" s="38">
        <f t="shared" si="21"/>
        <v>32.960804314513339</v>
      </c>
      <c r="L107" s="38">
        <f t="shared" si="22"/>
        <v>91.623778377293746</v>
      </c>
    </row>
    <row r="108" spans="2:12" ht="18.75" customHeight="1">
      <c r="B108" s="82"/>
      <c r="C108" s="82">
        <v>41</v>
      </c>
      <c r="D108" s="82"/>
      <c r="E108" s="82"/>
      <c r="F108" s="84" t="s">
        <v>141</v>
      </c>
      <c r="G108" s="52">
        <f>G109</f>
        <v>0</v>
      </c>
      <c r="H108" s="52">
        <f>H109</f>
        <v>0</v>
      </c>
      <c r="I108" s="52">
        <f>I109</f>
        <v>0</v>
      </c>
      <c r="J108" s="52">
        <f t="shared" ref="J108" si="32">J109</f>
        <v>0</v>
      </c>
      <c r="K108" s="38">
        <v>0</v>
      </c>
      <c r="L108" s="38">
        <v>0</v>
      </c>
    </row>
    <row r="109" spans="2:12">
      <c r="B109" s="82"/>
      <c r="C109" s="82"/>
      <c r="D109" s="82">
        <v>412</v>
      </c>
      <c r="E109" s="82"/>
      <c r="F109" s="83" t="s">
        <v>139</v>
      </c>
      <c r="G109" s="54">
        <f>G111</f>
        <v>0</v>
      </c>
      <c r="H109" s="54">
        <f>H111+H110</f>
        <v>0</v>
      </c>
      <c r="I109" s="54">
        <f>I111+I110</f>
        <v>0</v>
      </c>
      <c r="J109" s="54">
        <f>J111</f>
        <v>0</v>
      </c>
      <c r="K109" s="38">
        <v>0</v>
      </c>
      <c r="L109" s="38">
        <v>0</v>
      </c>
    </row>
    <row r="110" spans="2:12">
      <c r="B110" s="82"/>
      <c r="C110" s="82"/>
      <c r="D110" s="85"/>
      <c r="E110" s="85">
        <v>4123</v>
      </c>
      <c r="F110" s="84" t="s">
        <v>140</v>
      </c>
      <c r="G110" s="52">
        <v>0</v>
      </c>
      <c r="H110" s="52">
        <v>0</v>
      </c>
      <c r="I110" s="52">
        <v>0</v>
      </c>
      <c r="J110" s="52">
        <v>0</v>
      </c>
      <c r="K110" s="38"/>
      <c r="L110" s="38"/>
    </row>
    <row r="111" spans="2:12">
      <c r="B111" s="82"/>
      <c r="C111" s="82"/>
      <c r="D111" s="85"/>
      <c r="E111" s="85">
        <v>4126</v>
      </c>
      <c r="F111" s="84" t="s">
        <v>147</v>
      </c>
      <c r="G111" s="54">
        <v>0</v>
      </c>
      <c r="H111" s="54">
        <v>0</v>
      </c>
      <c r="I111" s="54">
        <v>0</v>
      </c>
      <c r="J111" s="54">
        <v>0</v>
      </c>
      <c r="K111" s="38">
        <v>0</v>
      </c>
      <c r="L111" s="38">
        <v>0</v>
      </c>
    </row>
    <row r="112" spans="2:12" s="104" customFormat="1">
      <c r="B112" s="62"/>
      <c r="C112" s="62">
        <v>42</v>
      </c>
      <c r="D112" s="62"/>
      <c r="E112" s="62"/>
      <c r="F112" s="140" t="s">
        <v>116</v>
      </c>
      <c r="G112" s="52">
        <f>SUM(G113+G119+G121)</f>
        <v>66634.63</v>
      </c>
      <c r="H112" s="52">
        <f>SUM(H113+H119)</f>
        <v>42569.66</v>
      </c>
      <c r="I112" s="52">
        <f>SUM(I113+I119)</f>
        <v>23671.19</v>
      </c>
      <c r="J112" s="52">
        <f>SUM(J113+J114+J115+J116+J117+J118)</f>
        <v>19105.84</v>
      </c>
      <c r="K112" s="99">
        <f t="shared" si="21"/>
        <v>28.672538588418661</v>
      </c>
      <c r="L112" s="99">
        <f t="shared" si="22"/>
        <v>80.713474903458589</v>
      </c>
    </row>
    <row r="113" spans="2:12">
      <c r="B113" s="74"/>
      <c r="C113" s="74"/>
      <c r="D113" s="70">
        <v>422</v>
      </c>
      <c r="E113" s="70"/>
      <c r="F113" s="70" t="s">
        <v>117</v>
      </c>
      <c r="G113" s="54">
        <f>SUM(G114:G118)</f>
        <v>48853.8</v>
      </c>
      <c r="H113" s="54">
        <f>SUM(H114+H115+H116+H117+H118)</f>
        <v>35339.660000000003</v>
      </c>
      <c r="I113" s="54">
        <f>SUM(I114+I115+I116+I117+I118)</f>
        <v>20603</v>
      </c>
      <c r="J113" s="54">
        <v>0</v>
      </c>
      <c r="K113" s="38">
        <v>0</v>
      </c>
      <c r="L113" s="38">
        <f t="shared" si="22"/>
        <v>0</v>
      </c>
    </row>
    <row r="114" spans="2:12">
      <c r="B114" s="74"/>
      <c r="C114" s="74"/>
      <c r="D114" s="67"/>
      <c r="E114" s="67">
        <v>4221</v>
      </c>
      <c r="F114" s="67" t="s">
        <v>76</v>
      </c>
      <c r="G114" s="52">
        <v>1625</v>
      </c>
      <c r="H114" s="52">
        <v>13380.66</v>
      </c>
      <c r="I114" s="61">
        <v>1519</v>
      </c>
      <c r="J114" s="159">
        <v>519</v>
      </c>
      <c r="K114" s="38">
        <v>0</v>
      </c>
      <c r="L114" s="38">
        <f t="shared" si="22"/>
        <v>34.167215273206061</v>
      </c>
    </row>
    <row r="115" spans="2:12" s="53" customFormat="1">
      <c r="B115" s="74"/>
      <c r="C115" s="74"/>
      <c r="D115" s="67"/>
      <c r="E115" s="67">
        <v>4222</v>
      </c>
      <c r="F115" s="67" t="s">
        <v>151</v>
      </c>
      <c r="G115" s="52">
        <v>3768.83</v>
      </c>
      <c r="H115" s="52">
        <v>4000</v>
      </c>
      <c r="I115" s="61">
        <v>4000</v>
      </c>
      <c r="J115" s="159">
        <v>3880.69</v>
      </c>
      <c r="K115" s="38">
        <v>0</v>
      </c>
      <c r="L115" s="38">
        <f t="shared" si="22"/>
        <v>97.017250000000004</v>
      </c>
    </row>
    <row r="116" spans="2:12">
      <c r="B116" s="74"/>
      <c r="C116" s="74"/>
      <c r="D116" s="67"/>
      <c r="E116" s="67">
        <v>4223</v>
      </c>
      <c r="F116" s="67" t="s">
        <v>142</v>
      </c>
      <c r="G116" s="52">
        <v>0</v>
      </c>
      <c r="H116" s="52">
        <v>2300</v>
      </c>
      <c r="I116" s="61">
        <v>1125</v>
      </c>
      <c r="J116" s="159">
        <v>1125</v>
      </c>
      <c r="K116" s="38">
        <v>0</v>
      </c>
      <c r="L116" s="38">
        <f t="shared" si="22"/>
        <v>100</v>
      </c>
    </row>
    <row r="117" spans="2:12">
      <c r="B117" s="74"/>
      <c r="C117" s="74"/>
      <c r="D117" s="67"/>
      <c r="E117" s="67">
        <v>4225</v>
      </c>
      <c r="F117" s="67" t="s">
        <v>143</v>
      </c>
      <c r="G117" s="52">
        <v>0</v>
      </c>
      <c r="H117" s="52">
        <v>0</v>
      </c>
      <c r="I117" s="61">
        <v>0</v>
      </c>
      <c r="J117" s="159">
        <v>0</v>
      </c>
      <c r="K117" s="38">
        <v>0</v>
      </c>
      <c r="L117" s="38">
        <v>0</v>
      </c>
    </row>
    <row r="118" spans="2:12">
      <c r="B118" s="74"/>
      <c r="C118" s="74"/>
      <c r="D118" s="67"/>
      <c r="E118" s="67">
        <v>4227</v>
      </c>
      <c r="F118" s="67" t="s">
        <v>118</v>
      </c>
      <c r="G118" s="52">
        <v>43459.97</v>
      </c>
      <c r="H118" s="52">
        <v>15659</v>
      </c>
      <c r="I118" s="61">
        <v>13959</v>
      </c>
      <c r="J118" s="159">
        <v>13581.15</v>
      </c>
      <c r="K118" s="38">
        <v>0</v>
      </c>
      <c r="L118" s="38">
        <f t="shared" si="22"/>
        <v>97.293144208037816</v>
      </c>
    </row>
    <row r="119" spans="2:12">
      <c r="B119" s="74"/>
      <c r="C119" s="74"/>
      <c r="D119" s="70">
        <v>424</v>
      </c>
      <c r="E119" s="70"/>
      <c r="F119" s="70" t="s">
        <v>119</v>
      </c>
      <c r="G119" s="54">
        <f>G120</f>
        <v>7370.87</v>
      </c>
      <c r="H119" s="54">
        <f t="shared" ref="H119:J119" si="33">H120</f>
        <v>7230</v>
      </c>
      <c r="I119" s="54">
        <f t="shared" si="33"/>
        <v>3068.19</v>
      </c>
      <c r="J119" s="54">
        <f t="shared" si="33"/>
        <v>2575.09</v>
      </c>
      <c r="K119" s="38">
        <f t="shared" si="21"/>
        <v>34.936038757975659</v>
      </c>
      <c r="L119" s="38">
        <f t="shared" si="22"/>
        <v>83.928635449564723</v>
      </c>
    </row>
    <row r="120" spans="2:12">
      <c r="B120" s="74"/>
      <c r="C120" s="74"/>
      <c r="D120" s="67"/>
      <c r="E120" s="67">
        <v>4241</v>
      </c>
      <c r="F120" s="67" t="s">
        <v>120</v>
      </c>
      <c r="G120" s="52">
        <v>7370.87</v>
      </c>
      <c r="H120" s="52">
        <v>7230</v>
      </c>
      <c r="I120" s="61">
        <v>3068.19</v>
      </c>
      <c r="J120" s="159">
        <v>2575.09</v>
      </c>
      <c r="K120" s="38">
        <f t="shared" si="21"/>
        <v>34.936038757975659</v>
      </c>
      <c r="L120" s="38">
        <f t="shared" si="22"/>
        <v>83.928635449564723</v>
      </c>
    </row>
    <row r="121" spans="2:12" s="104" customFormat="1" ht="20.25" customHeight="1">
      <c r="B121" s="62"/>
      <c r="C121" s="62">
        <v>45</v>
      </c>
      <c r="D121" s="70"/>
      <c r="E121" s="70"/>
      <c r="F121" s="85" t="s">
        <v>260</v>
      </c>
      <c r="G121" s="54">
        <f>SUM(G123+G125)</f>
        <v>10409.959999999999</v>
      </c>
      <c r="H121" s="54">
        <f t="shared" ref="H121:I121" si="34">SUM(H124+H125)</f>
        <v>300</v>
      </c>
      <c r="I121" s="54">
        <f t="shared" si="34"/>
        <v>300</v>
      </c>
      <c r="J121" s="54">
        <f>SUM(J124+J125)</f>
        <v>282.38</v>
      </c>
      <c r="K121" s="38">
        <v>0</v>
      </c>
      <c r="L121" s="38">
        <f t="shared" ref="L121:L125" si="35">SUM(J121/I121*100)</f>
        <v>94.126666666666665</v>
      </c>
    </row>
    <row r="122" spans="2:12" s="53" customFormat="1">
      <c r="B122" s="62"/>
      <c r="C122" s="62"/>
      <c r="D122" s="70">
        <v>451</v>
      </c>
      <c r="E122" s="70"/>
      <c r="F122" s="82" t="s">
        <v>162</v>
      </c>
      <c r="G122" s="54">
        <f>G123</f>
        <v>10138.81</v>
      </c>
      <c r="H122" s="54">
        <v>0</v>
      </c>
      <c r="I122" s="54">
        <v>0</v>
      </c>
      <c r="J122" s="54"/>
      <c r="K122" s="38"/>
      <c r="L122" s="38"/>
    </row>
    <row r="123" spans="2:12">
      <c r="B123" s="74"/>
      <c r="C123" s="74"/>
      <c r="D123" s="70"/>
      <c r="E123" s="67">
        <v>4511</v>
      </c>
      <c r="F123" s="85" t="s">
        <v>162</v>
      </c>
      <c r="G123" s="54">
        <v>10138.81</v>
      </c>
      <c r="H123" s="54">
        <v>0</v>
      </c>
      <c r="I123" s="54">
        <v>0</v>
      </c>
      <c r="J123" s="54">
        <v>0</v>
      </c>
      <c r="K123" s="38">
        <v>0</v>
      </c>
      <c r="L123" s="38">
        <v>0</v>
      </c>
    </row>
    <row r="124" spans="2:12" ht="15" customHeight="1">
      <c r="B124" s="170"/>
      <c r="C124" s="174"/>
      <c r="D124" s="70">
        <v>452</v>
      </c>
      <c r="E124" s="70"/>
      <c r="F124" s="82" t="s">
        <v>159</v>
      </c>
      <c r="G124" s="54">
        <f>G125</f>
        <v>271.14999999999998</v>
      </c>
      <c r="H124" s="54">
        <v>0</v>
      </c>
      <c r="I124" s="54">
        <v>0</v>
      </c>
      <c r="J124" s="54">
        <v>0</v>
      </c>
      <c r="K124" s="38">
        <v>0</v>
      </c>
      <c r="L124" s="38" t="e">
        <f t="shared" si="35"/>
        <v>#DIV/0!</v>
      </c>
    </row>
    <row r="125" spans="2:12">
      <c r="B125" s="172"/>
      <c r="C125" s="173"/>
      <c r="D125" s="67"/>
      <c r="E125" s="67">
        <v>4521</v>
      </c>
      <c r="F125" s="85" t="s">
        <v>159</v>
      </c>
      <c r="G125" s="52">
        <v>271.14999999999998</v>
      </c>
      <c r="H125" s="52">
        <v>300</v>
      </c>
      <c r="I125" s="61">
        <v>300</v>
      </c>
      <c r="J125" s="159">
        <v>282.38</v>
      </c>
      <c r="K125" s="38">
        <v>0</v>
      </c>
      <c r="L125" s="38">
        <f t="shared" si="35"/>
        <v>94.126666666666665</v>
      </c>
    </row>
    <row r="126" spans="2:12" ht="15.75" customHeight="1">
      <c r="B126" s="171"/>
      <c r="C126" s="18"/>
      <c r="D126" s="18"/>
      <c r="E126" s="18"/>
      <c r="F126" s="18"/>
      <c r="G126" s="135"/>
      <c r="H126" s="144"/>
      <c r="I126" s="144"/>
      <c r="J126" s="135"/>
      <c r="K126" s="18"/>
      <c r="L126" s="18"/>
    </row>
    <row r="127" spans="2:12">
      <c r="B127" s="18"/>
      <c r="C127" s="18"/>
      <c r="D127" s="18"/>
      <c r="E127" s="18"/>
      <c r="F127" s="147"/>
      <c r="G127" s="143"/>
      <c r="H127" s="145"/>
      <c r="I127" s="145"/>
      <c r="J127" s="146"/>
      <c r="K127" s="147"/>
      <c r="L127" s="18"/>
    </row>
    <row r="128" spans="2:12">
      <c r="D128" s="18"/>
      <c r="E128" s="18"/>
      <c r="F128" s="147"/>
      <c r="G128" s="143"/>
      <c r="H128" s="148"/>
      <c r="I128" s="145"/>
      <c r="J128" s="149"/>
      <c r="K128" s="147"/>
      <c r="L128" s="18"/>
    </row>
    <row r="129" spans="6:11">
      <c r="F129" s="150"/>
      <c r="G129" s="153"/>
      <c r="H129" s="155"/>
      <c r="I129" s="151"/>
      <c r="J129" s="156"/>
      <c r="K129" s="150"/>
    </row>
    <row r="130" spans="6:11">
      <c r="F130" s="150"/>
      <c r="G130" s="153"/>
      <c r="H130" s="151"/>
      <c r="I130" s="154"/>
      <c r="J130" s="156"/>
      <c r="K130" s="150"/>
    </row>
    <row r="131" spans="6:11">
      <c r="F131" s="150"/>
      <c r="G131" s="152"/>
      <c r="H131" s="155"/>
      <c r="I131" s="155"/>
      <c r="J131" s="156"/>
      <c r="K131" s="150"/>
    </row>
    <row r="132" spans="6:11">
      <c r="F132" s="150"/>
      <c r="G132" s="156"/>
      <c r="H132" s="155"/>
      <c r="I132" s="154"/>
      <c r="J132" s="153"/>
      <c r="K132" s="150"/>
    </row>
    <row r="133" spans="6:11">
      <c r="F133" s="150"/>
      <c r="G133" s="156"/>
      <c r="H133" s="151"/>
      <c r="I133" s="155"/>
      <c r="J133" s="152"/>
      <c r="K133" s="150"/>
    </row>
    <row r="134" spans="6:11">
      <c r="F134" s="150"/>
      <c r="G134" s="153"/>
      <c r="H134" s="155"/>
      <c r="I134" s="155"/>
      <c r="J134" s="156"/>
      <c r="K134" s="150"/>
    </row>
    <row r="135" spans="6:11">
      <c r="F135" s="150"/>
      <c r="G135" s="153"/>
      <c r="H135" s="151"/>
      <c r="I135" s="151"/>
      <c r="J135" s="153"/>
      <c r="K135" s="150"/>
    </row>
    <row r="136" spans="6:11">
      <c r="F136" s="150"/>
      <c r="G136" s="153"/>
      <c r="H136" s="155"/>
      <c r="I136" s="154"/>
      <c r="J136" s="153"/>
      <c r="K136" s="150"/>
    </row>
    <row r="137" spans="6:11">
      <c r="F137" s="150"/>
      <c r="G137" s="152"/>
      <c r="H137" s="151"/>
      <c r="I137" s="155"/>
      <c r="J137" s="153"/>
      <c r="K137" s="150"/>
    </row>
    <row r="138" spans="6:11">
      <c r="F138" s="150"/>
      <c r="G138" s="156"/>
      <c r="H138" s="154"/>
      <c r="I138" s="155"/>
      <c r="J138" s="152"/>
      <c r="K138" s="150"/>
    </row>
    <row r="139" spans="6:11">
      <c r="F139" s="150"/>
      <c r="G139" s="153"/>
      <c r="H139" s="155"/>
      <c r="I139" s="155"/>
      <c r="J139" s="156"/>
      <c r="K139" s="150"/>
    </row>
    <row r="140" spans="6:11">
      <c r="F140" s="150"/>
      <c r="G140" s="152"/>
      <c r="H140" s="151"/>
      <c r="I140" s="155"/>
      <c r="J140" s="153"/>
      <c r="K140" s="150"/>
    </row>
    <row r="141" spans="6:11">
      <c r="F141" s="150"/>
      <c r="G141" s="153"/>
      <c r="H141" s="154"/>
      <c r="I141" s="155"/>
      <c r="J141" s="153"/>
      <c r="K141" s="150"/>
    </row>
    <row r="142" spans="6:11">
      <c r="F142" s="150"/>
      <c r="G142" s="152"/>
      <c r="H142" s="154"/>
      <c r="I142" s="151"/>
      <c r="J142" s="152"/>
      <c r="K142" s="150"/>
    </row>
    <row r="143" spans="6:11">
      <c r="F143" s="150"/>
      <c r="G143" s="156"/>
      <c r="H143" s="154"/>
      <c r="I143" s="154"/>
      <c r="J143" s="153"/>
      <c r="K143" s="150"/>
    </row>
    <row r="144" spans="6:11">
      <c r="F144" s="150"/>
      <c r="G144" s="153"/>
      <c r="H144" s="155"/>
      <c r="I144" s="155"/>
      <c r="J144" s="152"/>
      <c r="K144" s="150"/>
    </row>
    <row r="145" spans="6:11">
      <c r="F145" s="150"/>
      <c r="G145" s="152"/>
      <c r="H145" s="155"/>
      <c r="I145" s="155"/>
      <c r="J145" s="153"/>
      <c r="K145" s="150"/>
    </row>
    <row r="146" spans="6:11">
      <c r="F146" s="150"/>
      <c r="G146" s="156"/>
      <c r="H146" s="151"/>
      <c r="I146" s="151"/>
      <c r="J146" s="152"/>
      <c r="K146" s="150"/>
    </row>
    <row r="147" spans="6:11">
      <c r="F147" s="150"/>
      <c r="G147" s="156"/>
      <c r="H147" s="155"/>
      <c r="I147" s="154"/>
      <c r="J147" s="156"/>
      <c r="K147" s="150"/>
    </row>
    <row r="148" spans="6:11">
      <c r="F148" s="150"/>
      <c r="G148" s="156"/>
      <c r="H148" s="155"/>
      <c r="I148" s="154"/>
      <c r="J148" s="156"/>
      <c r="K148" s="150"/>
    </row>
    <row r="149" spans="6:11">
      <c r="F149" s="150"/>
      <c r="G149" s="153"/>
      <c r="H149" s="155"/>
      <c r="I149" s="155"/>
      <c r="J149" s="156"/>
      <c r="K149" s="150"/>
    </row>
    <row r="150" spans="6:11">
      <c r="F150" s="150"/>
      <c r="G150" s="152"/>
      <c r="H150" s="151"/>
      <c r="I150" s="151"/>
      <c r="J150" s="156"/>
      <c r="K150" s="150"/>
    </row>
    <row r="151" spans="6:11">
      <c r="F151" s="150"/>
      <c r="G151" s="152"/>
      <c r="H151" s="151"/>
      <c r="I151" s="151"/>
      <c r="J151" s="152"/>
      <c r="K151" s="150"/>
    </row>
  </sheetData>
  <protectedRanges>
    <protectedRange algorithmName="SHA-512" hashValue="R8frfBQ/MhInQYm+jLEgMwgPwCkrGPIUaxyIFLRSCn/+fIsUU6bmJDax/r7gTh2PEAEvgODYwg0rRRjqSM/oww==" saltValue="tbZzHO5lCNHCDH5y3XGZag==" spinCount="100000" sqref="F14" name="Range1_1"/>
    <protectedRange algorithmName="SHA-512" hashValue="R8frfBQ/MhInQYm+jLEgMwgPwCkrGPIUaxyIFLRSCn/+fIsUU6bmJDax/r7gTh2PEAEvgODYwg0rRRjqSM/oww==" saltValue="tbZzHO5lCNHCDH5y3XGZag==" spinCount="100000" sqref="F15" name="Range1_4"/>
    <protectedRange algorithmName="SHA-512" hashValue="R8frfBQ/MhInQYm+jLEgMwgPwCkrGPIUaxyIFLRSCn/+fIsUU6bmJDax/r7gTh2PEAEvgODYwg0rRRjqSM/oww==" saltValue="tbZzHO5lCNHCDH5y3XGZag==" spinCount="100000" sqref="F16" name="Range1_5"/>
    <protectedRange algorithmName="SHA-512" hashValue="R8frfBQ/MhInQYm+jLEgMwgPwCkrGPIUaxyIFLRSCn/+fIsUU6bmJDax/r7gTh2PEAEvgODYwg0rRRjqSM/oww==" saltValue="tbZzHO5lCNHCDH5y3XGZag==" spinCount="100000" sqref="E17:F18" name="Range1_9"/>
    <protectedRange algorithmName="SHA-512" hashValue="R8frfBQ/MhInQYm+jLEgMwgPwCkrGPIUaxyIFLRSCn/+fIsUU6bmJDax/r7gTh2PEAEvgODYwg0rRRjqSM/oww==" saltValue="tbZzHO5lCNHCDH5y3XGZag==" spinCount="100000" sqref="F19" name="Range1_11"/>
    <protectedRange algorithmName="SHA-512" hashValue="R8frfBQ/MhInQYm+jLEgMwgPwCkrGPIUaxyIFLRSCn/+fIsUU6bmJDax/r7gTh2PEAEvgODYwg0rRRjqSM/oww==" saltValue="tbZzHO5lCNHCDH5y3XGZag==" spinCount="100000" sqref="F20" name="Range1_12"/>
    <protectedRange algorithmName="SHA-512" hashValue="R8frfBQ/MhInQYm+jLEgMwgPwCkrGPIUaxyIFLRSCn/+fIsUU6bmJDax/r7gTh2PEAEvgODYwg0rRRjqSM/oww==" saltValue="tbZzHO5lCNHCDH5y3XGZag==" spinCount="100000" sqref="F21" name="Range1_13"/>
    <protectedRange algorithmName="SHA-512" hashValue="R8frfBQ/MhInQYm+jLEgMwgPwCkrGPIUaxyIFLRSCn/+fIsUU6bmJDax/r7gTh2PEAEvgODYwg0rRRjqSM/oww==" saltValue="tbZzHO5lCNHCDH5y3XGZag==" spinCount="100000" sqref="F22" name="Range1_14"/>
    <protectedRange algorithmName="SHA-512" hashValue="R8frfBQ/MhInQYm+jLEgMwgPwCkrGPIUaxyIFLRSCn/+fIsUU6bmJDax/r7gTh2PEAEvgODYwg0rRRjqSM/oww==" saltValue="tbZzHO5lCNHCDH5y3XGZag==" spinCount="100000" sqref="F23" name="Range1_15"/>
    <protectedRange algorithmName="SHA-512" hashValue="R8frfBQ/MhInQYm+jLEgMwgPwCkrGPIUaxyIFLRSCn/+fIsUU6bmJDax/r7gTh2PEAEvgODYwg0rRRjqSM/oww==" saltValue="tbZzHO5lCNHCDH5y3XGZag==" spinCount="100000" sqref="F24" name="Range1_16"/>
    <protectedRange algorithmName="SHA-512" hashValue="R8frfBQ/MhInQYm+jLEgMwgPwCkrGPIUaxyIFLRSCn/+fIsUU6bmJDax/r7gTh2PEAEvgODYwg0rRRjqSM/oww==" saltValue="tbZzHO5lCNHCDH5y3XGZag==" spinCount="100000" sqref="F25" name="Range1_17"/>
    <protectedRange algorithmName="SHA-512" hashValue="R8frfBQ/MhInQYm+jLEgMwgPwCkrGPIUaxyIFLRSCn/+fIsUU6bmJDax/r7gTh2PEAEvgODYwg0rRRjqSM/oww==" saltValue="tbZzHO5lCNHCDH5y3XGZag==" spinCount="100000" sqref="F26" name="Range1_18"/>
    <protectedRange algorithmName="SHA-512" hashValue="R8frfBQ/MhInQYm+jLEgMwgPwCkrGPIUaxyIFLRSCn/+fIsUU6bmJDax/r7gTh2PEAEvgODYwg0rRRjqSM/oww==" saltValue="tbZzHO5lCNHCDH5y3XGZag==" spinCount="100000" sqref="F27" name="Range1_19"/>
    <protectedRange algorithmName="SHA-512" hashValue="R8frfBQ/MhInQYm+jLEgMwgPwCkrGPIUaxyIFLRSCn/+fIsUU6bmJDax/r7gTh2PEAEvgODYwg0rRRjqSM/oww==" saltValue="tbZzHO5lCNHCDH5y3XGZag==" spinCount="100000" sqref="F28" name="Range1_20"/>
    <protectedRange algorithmName="SHA-512" hashValue="R8frfBQ/MhInQYm+jLEgMwgPwCkrGPIUaxyIFLRSCn/+fIsUU6bmJDax/r7gTh2PEAEvgODYwg0rRRjqSM/oww==" saltValue="tbZzHO5lCNHCDH5y3XGZag==" spinCount="100000" sqref="F29:F32" name="Range1_21"/>
    <protectedRange algorithmName="SHA-512" hashValue="R8frfBQ/MhInQYm+jLEgMwgPwCkrGPIUaxyIFLRSCn/+fIsUU6bmJDax/r7gTh2PEAEvgODYwg0rRRjqSM/oww==" saltValue="tbZzHO5lCNHCDH5y3XGZag==" spinCount="100000" sqref="F33:F35" name="Range1_22"/>
    <protectedRange algorithmName="SHA-512" hashValue="R8frfBQ/MhInQYm+jLEgMwgPwCkrGPIUaxyIFLRSCn/+fIsUU6bmJDax/r7gTh2PEAEvgODYwg0rRRjqSM/oww==" saltValue="tbZzHO5lCNHCDH5y3XGZag==" spinCount="100000" sqref="F42 F36:F39" name="Range1_23"/>
    <protectedRange algorithmName="SHA-512" hashValue="R8frfBQ/MhInQYm+jLEgMwgPwCkrGPIUaxyIFLRSCn/+fIsUU6bmJDax/r7gTh2PEAEvgODYwg0rRRjqSM/oww==" saltValue="tbZzHO5lCNHCDH5y3XGZag==" spinCount="100000" sqref="F40" name="Range1_24"/>
    <protectedRange algorithmName="SHA-512" hashValue="R8frfBQ/MhInQYm+jLEgMwgPwCkrGPIUaxyIFLRSCn/+fIsUU6bmJDax/r7gTh2PEAEvgODYwg0rRRjqSM/oww==" saltValue="tbZzHO5lCNHCDH5y3XGZag==" spinCount="100000" sqref="F41" name="Range1_26"/>
    <protectedRange algorithmName="SHA-512" hashValue="R8frfBQ/MhInQYm+jLEgMwgPwCkrGPIUaxyIFLRSCn/+fIsUU6bmJDax/r7gTh2PEAEvgODYwg0rRRjqSM/oww==" saltValue="tbZzHO5lCNHCDH5y3XGZag==" spinCount="100000" sqref="F45:F46" name="Range1_28"/>
    <protectedRange algorithmName="SHA-512" hashValue="R8frfBQ/MhInQYm+jLEgMwgPwCkrGPIUaxyIFLRSCn/+fIsUU6bmJDax/r7gTh2PEAEvgODYwg0rRRjqSM/oww==" saltValue="tbZzHO5lCNHCDH5y3XGZag==" spinCount="100000" sqref="F47" name="Range1_29"/>
    <protectedRange algorithmName="SHA-512" hashValue="R8frfBQ/MhInQYm+jLEgMwgPwCkrGPIUaxyIFLRSCn/+fIsUU6bmJDax/r7gTh2PEAEvgODYwg0rRRjqSM/oww==" saltValue="tbZzHO5lCNHCDH5y3XGZag==" spinCount="100000" sqref="J38:J39" name="Range1_33"/>
    <protectedRange algorithmName="SHA-512" hashValue="R8frfBQ/MhInQYm+jLEgMwgPwCkrGPIUaxyIFLRSCn/+fIsUU6bmJDax/r7gTh2PEAEvgODYwg0rRRjqSM/oww==" saltValue="tbZzHO5lCNHCDH5y3XGZag==" spinCount="100000" sqref="G20" name="Range1_34"/>
    <protectedRange algorithmName="SHA-512" hashValue="R8frfBQ/MhInQYm+jLEgMwgPwCkrGPIUaxyIFLRSCn/+fIsUU6bmJDax/r7gTh2PEAEvgODYwg0rRRjqSM/oww==" saltValue="tbZzHO5lCNHCDH5y3XGZag==" spinCount="100000" sqref="J20" name="Range1_35"/>
    <protectedRange algorithmName="SHA-512" hashValue="R8frfBQ/MhInQYm+jLEgMwgPwCkrGPIUaxyIFLRSCn/+fIsUU6bmJDax/r7gTh2PEAEvgODYwg0rRRjqSM/oww==" saltValue="tbZzHO5lCNHCDH5y3XGZag==" spinCount="100000" sqref="G17:G18" name="Range1_36"/>
    <protectedRange algorithmName="SHA-512" hashValue="R8frfBQ/MhInQYm+jLEgMwgPwCkrGPIUaxyIFLRSCn/+fIsUU6bmJDax/r7gTh2PEAEvgODYwg0rRRjqSM/oww==" saltValue="tbZzHO5lCNHCDH5y3XGZag==" spinCount="100000" sqref="J17:J18" name="Range1_38"/>
  </protectedRanges>
  <mergeCells count="7">
    <mergeCell ref="B2:L2"/>
    <mergeCell ref="B4:L4"/>
    <mergeCell ref="B6:L6"/>
    <mergeCell ref="B51:F51"/>
    <mergeCell ref="B9:F9"/>
    <mergeCell ref="B50:F50"/>
    <mergeCell ref="B8:F8"/>
  </mergeCells>
  <conditionalFormatting sqref="G17:G18 G20">
    <cfRule type="cellIs" dxfId="2" priority="2" operator="lessThan">
      <formula>-0.001</formula>
    </cfRule>
  </conditionalFormatting>
  <conditionalFormatting sqref="J17:J18 J20">
    <cfRule type="cellIs" dxfId="1" priority="1" operator="lessThan">
      <formula>0</formula>
    </cfRule>
  </conditionalFormatting>
  <conditionalFormatting sqref="J38:J39">
    <cfRule type="cellIs" dxfId="0" priority="5" operator="lessThan">
      <formula>0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topLeftCell="A25" workbookViewId="0">
      <selection activeCell="D3" sqref="D3"/>
    </sheetView>
  </sheetViews>
  <sheetFormatPr defaultRowHeight="15"/>
  <cols>
    <col min="2" max="2" width="37.7109375" customWidth="1"/>
    <col min="3" max="3" width="25.28515625" style="119" customWidth="1"/>
    <col min="4" max="4" width="25.28515625" customWidth="1"/>
    <col min="5" max="5" width="25.28515625" style="75" customWidth="1"/>
    <col min="6" max="6" width="25.28515625" style="56" customWidth="1"/>
    <col min="7" max="8" width="15.7109375" customWidth="1"/>
  </cols>
  <sheetData>
    <row r="1" spans="2:14" ht="18">
      <c r="B1" s="2"/>
      <c r="C1" s="128"/>
      <c r="D1" s="2"/>
      <c r="E1" s="76"/>
      <c r="F1" s="57"/>
      <c r="G1" s="3"/>
      <c r="H1" s="3"/>
    </row>
    <row r="2" spans="2:14" ht="15.75" customHeight="1">
      <c r="B2" s="259" t="s">
        <v>35</v>
      </c>
      <c r="C2" s="259"/>
      <c r="D2" s="259"/>
      <c r="E2" s="259"/>
      <c r="F2" s="259"/>
      <c r="G2" s="259"/>
      <c r="H2" s="259"/>
    </row>
    <row r="3" spans="2:14" ht="18">
      <c r="B3" s="2"/>
      <c r="C3" s="128"/>
      <c r="D3" s="190"/>
      <c r="E3" s="191"/>
      <c r="F3" s="189"/>
      <c r="G3" s="3"/>
      <c r="H3" s="3"/>
    </row>
    <row r="4" spans="2:14" ht="33.75" customHeight="1">
      <c r="B4" s="19" t="s">
        <v>7</v>
      </c>
      <c r="C4" s="196" t="s">
        <v>168</v>
      </c>
      <c r="D4" s="196" t="s">
        <v>232</v>
      </c>
      <c r="E4" s="196" t="s">
        <v>233</v>
      </c>
      <c r="F4" s="196" t="s">
        <v>250</v>
      </c>
      <c r="G4" s="19" t="s">
        <v>20</v>
      </c>
      <c r="H4" s="19" t="s">
        <v>41</v>
      </c>
      <c r="J4" s="90"/>
      <c r="K4" s="90"/>
      <c r="L4" s="90"/>
      <c r="M4" s="90"/>
      <c r="N4" s="90"/>
    </row>
    <row r="5" spans="2:14">
      <c r="B5" s="19">
        <v>1</v>
      </c>
      <c r="C5" s="197">
        <v>2</v>
      </c>
      <c r="D5" s="197">
        <v>3</v>
      </c>
      <c r="E5" s="197">
        <v>4</v>
      </c>
      <c r="F5" s="197">
        <v>5</v>
      </c>
      <c r="G5" s="21" t="s">
        <v>32</v>
      </c>
      <c r="H5" s="21" t="s">
        <v>33</v>
      </c>
    </row>
    <row r="6" spans="2:14">
      <c r="B6" s="47" t="s">
        <v>38</v>
      </c>
      <c r="C6" s="198">
        <f>SUM(C7+C10+C12+C13+C16+C19)</f>
        <v>1771810.7599999998</v>
      </c>
      <c r="D6" s="198">
        <f>SUM(D7+D10++D12+D13+D16+D18+D20)</f>
        <v>1795982.73</v>
      </c>
      <c r="E6" s="198">
        <f>SUM(E7+E10+E12+E13+E16+E18+E20)</f>
        <v>2085406.53</v>
      </c>
      <c r="F6" s="198">
        <f>SUM(F7+F10+F12+F13+F16+F18)</f>
        <v>1901159.45</v>
      </c>
      <c r="G6" s="48">
        <f>SUM(F6/C6*100)</f>
        <v>107.30036711144028</v>
      </c>
      <c r="H6" s="48">
        <f>SUM(F6/E6*100)</f>
        <v>91.164932239854451</v>
      </c>
    </row>
    <row r="7" spans="2:14">
      <c r="B7" s="4" t="s">
        <v>15</v>
      </c>
      <c r="C7" s="199">
        <f>SUM(C8+C9)</f>
        <v>155164.01999999999</v>
      </c>
      <c r="D7" s="199">
        <f>SUM(D8+D9)</f>
        <v>121871</v>
      </c>
      <c r="E7" s="199">
        <f>SUM(E8+E9)</f>
        <v>145812</v>
      </c>
      <c r="F7" s="199">
        <f>SUM(F8+F9)</f>
        <v>136234.78</v>
      </c>
      <c r="G7" s="48">
        <f t="shared" ref="G7:G20" si="0">SUM(F7/C7*100)</f>
        <v>87.800496532636885</v>
      </c>
      <c r="H7" s="48">
        <f t="shared" ref="H7:H20" si="1">SUM(F7/E7*100)</f>
        <v>93.431802595122477</v>
      </c>
    </row>
    <row r="8" spans="2:14">
      <c r="B8" s="12" t="s">
        <v>16</v>
      </c>
      <c r="C8" s="200">
        <v>4085.37</v>
      </c>
      <c r="D8" s="200">
        <v>9782</v>
      </c>
      <c r="E8" s="200">
        <v>18412</v>
      </c>
      <c r="F8" s="201">
        <v>16877.939999999999</v>
      </c>
      <c r="G8" s="48">
        <f t="shared" si="0"/>
        <v>413.13124637425733</v>
      </c>
      <c r="H8" s="48">
        <f t="shared" si="1"/>
        <v>91.668151205735384</v>
      </c>
    </row>
    <row r="9" spans="2:14" s="53" customFormat="1" ht="25.5">
      <c r="B9" s="12" t="s">
        <v>227</v>
      </c>
      <c r="C9" s="200">
        <v>151078.65</v>
      </c>
      <c r="D9" s="200">
        <v>112089</v>
      </c>
      <c r="E9" s="200">
        <v>127400</v>
      </c>
      <c r="F9" s="201">
        <v>119356.84</v>
      </c>
      <c r="G9" s="48">
        <f t="shared" si="0"/>
        <v>79.003115264797515</v>
      </c>
      <c r="H9" s="48">
        <f t="shared" si="1"/>
        <v>93.686687598116166</v>
      </c>
    </row>
    <row r="10" spans="2:14">
      <c r="B10" s="4" t="s">
        <v>17</v>
      </c>
      <c r="C10" s="199">
        <f>C11</f>
        <v>4585.03</v>
      </c>
      <c r="D10" s="199">
        <f t="shared" ref="D10:E10" si="2">D11</f>
        <v>6011.96</v>
      </c>
      <c r="E10" s="199">
        <f t="shared" si="2"/>
        <v>6011.96</v>
      </c>
      <c r="F10" s="199">
        <f t="shared" ref="F10" si="3">F11</f>
        <v>8322.59</v>
      </c>
      <c r="G10" s="48">
        <f t="shared" si="0"/>
        <v>181.51658767772514</v>
      </c>
      <c r="H10" s="48">
        <f t="shared" si="1"/>
        <v>138.43388844902495</v>
      </c>
    </row>
    <row r="11" spans="2:14">
      <c r="B11" s="14" t="s">
        <v>18</v>
      </c>
      <c r="C11" s="200">
        <v>4585.03</v>
      </c>
      <c r="D11" s="200">
        <v>6011.96</v>
      </c>
      <c r="E11" s="202">
        <v>6011.96</v>
      </c>
      <c r="F11" s="201">
        <v>8322.59</v>
      </c>
      <c r="G11" s="48">
        <f t="shared" si="0"/>
        <v>181.51658767772514</v>
      </c>
      <c r="H11" s="48">
        <f t="shared" si="1"/>
        <v>138.43388844902495</v>
      </c>
    </row>
    <row r="12" spans="2:14">
      <c r="B12" s="9" t="s">
        <v>155</v>
      </c>
      <c r="C12" s="199">
        <v>87.88</v>
      </c>
      <c r="D12" s="199">
        <v>530</v>
      </c>
      <c r="E12" s="203">
        <v>20</v>
      </c>
      <c r="F12" s="204">
        <v>0</v>
      </c>
      <c r="G12" s="48">
        <f t="shared" si="0"/>
        <v>0</v>
      </c>
      <c r="H12" s="48">
        <f t="shared" si="1"/>
        <v>0</v>
      </c>
    </row>
    <row r="13" spans="2:14">
      <c r="B13" s="4" t="s">
        <v>129</v>
      </c>
      <c r="C13" s="199">
        <f>C14+C15</f>
        <v>1611231.43</v>
      </c>
      <c r="D13" s="199">
        <f>D14+D15</f>
        <v>1646135.84</v>
      </c>
      <c r="E13" s="199">
        <f>E14+E15</f>
        <v>1921217.53</v>
      </c>
      <c r="F13" s="199">
        <f>F14+F15</f>
        <v>1755609.88</v>
      </c>
      <c r="G13" s="48">
        <f t="shared" si="0"/>
        <v>108.96075183935557</v>
      </c>
      <c r="H13" s="48">
        <f t="shared" si="1"/>
        <v>91.380067721951292</v>
      </c>
    </row>
    <row r="14" spans="2:14">
      <c r="B14" s="14" t="s">
        <v>130</v>
      </c>
      <c r="C14" s="200">
        <v>1584579.22</v>
      </c>
      <c r="D14" s="200">
        <v>1596218.52</v>
      </c>
      <c r="E14" s="202">
        <v>1842726.71</v>
      </c>
      <c r="F14" s="201">
        <v>1685463.75</v>
      </c>
      <c r="G14" s="48">
        <f t="shared" si="0"/>
        <v>106.36664476768792</v>
      </c>
      <c r="H14" s="48">
        <f t="shared" si="1"/>
        <v>91.46574697449303</v>
      </c>
    </row>
    <row r="15" spans="2:14">
      <c r="B15" s="14" t="s">
        <v>144</v>
      </c>
      <c r="C15" s="200">
        <v>26652.21</v>
      </c>
      <c r="D15" s="200">
        <v>49917.32</v>
      </c>
      <c r="E15" s="202">
        <v>78490.820000000007</v>
      </c>
      <c r="F15" s="201">
        <v>70146.13</v>
      </c>
      <c r="G15" s="48">
        <f t="shared" si="0"/>
        <v>263.1906697418338</v>
      </c>
      <c r="H15" s="48">
        <f t="shared" si="1"/>
        <v>89.368578389167041</v>
      </c>
      <c r="I15" s="60"/>
    </row>
    <row r="16" spans="2:14">
      <c r="B16" s="9" t="s">
        <v>131</v>
      </c>
      <c r="C16" s="199">
        <f>C17</f>
        <v>742.4</v>
      </c>
      <c r="D16" s="199">
        <f t="shared" ref="D16:F16" si="4">D17</f>
        <v>3297.2</v>
      </c>
      <c r="E16" s="199">
        <f t="shared" si="4"/>
        <v>837.2</v>
      </c>
      <c r="F16" s="199">
        <f t="shared" si="4"/>
        <v>992.2</v>
      </c>
      <c r="G16" s="48">
        <f t="shared" si="0"/>
        <v>133.64762931034483</v>
      </c>
      <c r="H16" s="48">
        <f t="shared" si="1"/>
        <v>118.51409460105111</v>
      </c>
    </row>
    <row r="17" spans="2:11">
      <c r="B17" s="45" t="s">
        <v>133</v>
      </c>
      <c r="C17" s="200">
        <v>742.4</v>
      </c>
      <c r="D17" s="200">
        <v>3297.2</v>
      </c>
      <c r="E17" s="202">
        <v>837.2</v>
      </c>
      <c r="F17" s="201">
        <v>992.2</v>
      </c>
      <c r="G17" s="48">
        <f t="shared" si="0"/>
        <v>133.64762931034483</v>
      </c>
      <c r="H17" s="48">
        <f t="shared" si="1"/>
        <v>118.51409460105111</v>
      </c>
    </row>
    <row r="18" spans="2:11">
      <c r="B18" s="44" t="s">
        <v>132</v>
      </c>
      <c r="C18" s="199">
        <f>C19</f>
        <v>0</v>
      </c>
      <c r="D18" s="199">
        <f t="shared" ref="D18:F18" si="5">D19</f>
        <v>0</v>
      </c>
      <c r="E18" s="199">
        <v>0</v>
      </c>
      <c r="F18" s="199">
        <f t="shared" si="5"/>
        <v>0</v>
      </c>
      <c r="G18" s="48">
        <v>0</v>
      </c>
      <c r="H18" s="48">
        <v>0</v>
      </c>
    </row>
    <row r="19" spans="2:11">
      <c r="B19" s="46" t="s">
        <v>19</v>
      </c>
      <c r="C19" s="200">
        <v>0</v>
      </c>
      <c r="D19" s="200">
        <v>0</v>
      </c>
      <c r="E19" s="202">
        <v>0</v>
      </c>
      <c r="F19" s="201">
        <v>0</v>
      </c>
      <c r="G19" s="48">
        <v>0</v>
      </c>
      <c r="H19" s="48">
        <v>0</v>
      </c>
    </row>
    <row r="20" spans="2:11">
      <c r="B20" s="14" t="s">
        <v>264</v>
      </c>
      <c r="C20" s="200">
        <v>-519.5</v>
      </c>
      <c r="D20" s="200">
        <v>18136.73</v>
      </c>
      <c r="E20" s="202">
        <v>11507.84</v>
      </c>
      <c r="F20" s="205">
        <v>-162168.59</v>
      </c>
      <c r="G20" s="48">
        <f t="shared" si="0"/>
        <v>31216.282964388836</v>
      </c>
      <c r="H20" s="48">
        <f t="shared" si="1"/>
        <v>-1409.2009447472333</v>
      </c>
    </row>
    <row r="21" spans="2:11" ht="28.15" customHeight="1">
      <c r="B21" s="47" t="s">
        <v>164</v>
      </c>
      <c r="C21" s="206">
        <f>SUM(C22+C25+C27+C29+C32+C34)</f>
        <v>1772330.2599999998</v>
      </c>
      <c r="D21" s="206">
        <f>SUM(D22+D25+D27+D29+D32+D34)</f>
        <v>1795982.73</v>
      </c>
      <c r="E21" s="206">
        <f>SUM(E22+E25+E27+E28+E29+E32+E34)</f>
        <v>2085406.53</v>
      </c>
      <c r="F21" s="206">
        <f>SUM(F22+F26+F27+F29+F32+F34)</f>
        <v>2063328.0399999998</v>
      </c>
      <c r="G21" s="48">
        <f>SUM(F21/C21*100)</f>
        <v>116.4189365022747</v>
      </c>
      <c r="H21" s="48">
        <f>SUM(F21/E21*100)</f>
        <v>98.941286042678684</v>
      </c>
      <c r="J21" s="90"/>
      <c r="K21" s="90"/>
    </row>
    <row r="22" spans="2:11" ht="15.75" customHeight="1">
      <c r="B22" s="4" t="s">
        <v>15</v>
      </c>
      <c r="C22" s="199">
        <f>SUM(C23+C24)</f>
        <v>155164.01999999999</v>
      </c>
      <c r="D22" s="199">
        <f>SUM(D23+D24)</f>
        <v>121871</v>
      </c>
      <c r="E22" s="199">
        <f>SUM(E23+E24)</f>
        <v>145812</v>
      </c>
      <c r="F22" s="199">
        <f>SUM(F23+F24)</f>
        <v>143941.29</v>
      </c>
      <c r="G22" s="48">
        <f t="shared" ref="G22:G33" si="6">SUM(F22/C22*100)</f>
        <v>92.767182752805724</v>
      </c>
      <c r="H22" s="48">
        <f t="shared" ref="H22:H33" si="7">SUM(F22/E22*100)</f>
        <v>98.717039749814845</v>
      </c>
    </row>
    <row r="23" spans="2:11">
      <c r="B23" s="12" t="s">
        <v>16</v>
      </c>
      <c r="C23" s="200">
        <v>4085.37</v>
      </c>
      <c r="D23" s="200">
        <v>9782</v>
      </c>
      <c r="E23" s="200">
        <v>18412</v>
      </c>
      <c r="F23" s="201">
        <v>17986.98</v>
      </c>
      <c r="G23" s="48">
        <f t="shared" si="6"/>
        <v>440.27786956872939</v>
      </c>
      <c r="H23" s="48">
        <f t="shared" si="7"/>
        <v>97.691614164675215</v>
      </c>
    </row>
    <row r="24" spans="2:11" s="53" customFormat="1" ht="25.5">
      <c r="B24" s="12" t="s">
        <v>227</v>
      </c>
      <c r="C24" s="200">
        <v>151078.65</v>
      </c>
      <c r="D24" s="200">
        <v>112089</v>
      </c>
      <c r="E24" s="200">
        <v>127400</v>
      </c>
      <c r="F24" s="201">
        <v>125954.31</v>
      </c>
      <c r="G24" s="48">
        <f t="shared" si="6"/>
        <v>83.37002614201279</v>
      </c>
      <c r="H24" s="48">
        <f t="shared" si="7"/>
        <v>98.865235478806895</v>
      </c>
    </row>
    <row r="25" spans="2:11">
      <c r="B25" s="44" t="s">
        <v>17</v>
      </c>
      <c r="C25" s="199">
        <f>C26</f>
        <v>7316.07</v>
      </c>
      <c r="D25" s="199">
        <f>D26</f>
        <v>24148.69</v>
      </c>
      <c r="E25" s="199">
        <f>E26</f>
        <v>17519.8</v>
      </c>
      <c r="F25" s="199">
        <f>F26</f>
        <v>13765.87</v>
      </c>
      <c r="G25" s="48">
        <f>SUM(F25/C25*100)</f>
        <v>188.15935331400604</v>
      </c>
      <c r="H25" s="48">
        <f>SUM(F25/E25*100)</f>
        <v>78.573214306099388</v>
      </c>
    </row>
    <row r="26" spans="2:11" ht="16.5" customHeight="1">
      <c r="B26" s="13" t="s">
        <v>18</v>
      </c>
      <c r="C26" s="200">
        <v>7316.07</v>
      </c>
      <c r="D26" s="200">
        <v>24148.69</v>
      </c>
      <c r="E26" s="200">
        <v>17519.8</v>
      </c>
      <c r="F26" s="201">
        <v>13765.87</v>
      </c>
      <c r="G26" s="48">
        <f t="shared" si="6"/>
        <v>188.15935331400604</v>
      </c>
      <c r="H26" s="48">
        <f t="shared" si="7"/>
        <v>78.573214306099388</v>
      </c>
    </row>
    <row r="27" spans="2:11">
      <c r="B27" s="59" t="s">
        <v>155</v>
      </c>
      <c r="C27" s="200">
        <v>257.88</v>
      </c>
      <c r="D27" s="200">
        <v>530</v>
      </c>
      <c r="E27" s="200">
        <v>20</v>
      </c>
      <c r="F27" s="201">
        <v>0</v>
      </c>
      <c r="G27" s="48">
        <f t="shared" si="6"/>
        <v>0</v>
      </c>
      <c r="H27" s="48">
        <f t="shared" si="7"/>
        <v>0</v>
      </c>
    </row>
    <row r="28" spans="2:11">
      <c r="B28" s="14" t="s">
        <v>148</v>
      </c>
      <c r="C28" s="200">
        <v>17279.62</v>
      </c>
      <c r="D28" s="200"/>
      <c r="E28" s="200"/>
      <c r="F28" s="201"/>
      <c r="G28" s="48">
        <f t="shared" si="6"/>
        <v>0</v>
      </c>
      <c r="H28" s="48" t="e">
        <f t="shared" si="7"/>
        <v>#DIV/0!</v>
      </c>
    </row>
    <row r="29" spans="2:11">
      <c r="B29" s="4" t="s">
        <v>129</v>
      </c>
      <c r="C29" s="199">
        <f>C30+C31</f>
        <v>1608849.89</v>
      </c>
      <c r="D29" s="199">
        <f>D30+D31</f>
        <v>1646135.84</v>
      </c>
      <c r="E29" s="199">
        <f>E30+E31</f>
        <v>1921217.53</v>
      </c>
      <c r="F29" s="199">
        <f>F30+F31</f>
        <v>1904628.68</v>
      </c>
      <c r="G29" s="48">
        <f t="shared" si="6"/>
        <v>118.38448644826647</v>
      </c>
      <c r="H29" s="48">
        <f t="shared" si="7"/>
        <v>99.136544938771181</v>
      </c>
    </row>
    <row r="30" spans="2:11">
      <c r="B30" s="14" t="s">
        <v>130</v>
      </c>
      <c r="C30" s="200">
        <v>1582197.68</v>
      </c>
      <c r="D30" s="200">
        <v>1596218.52</v>
      </c>
      <c r="E30" s="202">
        <v>1842726.71</v>
      </c>
      <c r="F30" s="201">
        <v>1827669.77</v>
      </c>
      <c r="G30" s="48">
        <f t="shared" si="6"/>
        <v>115.51462836173543</v>
      </c>
      <c r="H30" s="48">
        <f t="shared" si="7"/>
        <v>99.182898911797949</v>
      </c>
    </row>
    <row r="31" spans="2:11">
      <c r="B31" s="14" t="s">
        <v>144</v>
      </c>
      <c r="C31" s="200">
        <v>26652.21</v>
      </c>
      <c r="D31" s="200">
        <v>49917.32</v>
      </c>
      <c r="E31" s="202">
        <v>78490.820000000007</v>
      </c>
      <c r="F31" s="201">
        <v>76958.91</v>
      </c>
      <c r="G31" s="48">
        <f t="shared" si="6"/>
        <v>288.75245242326997</v>
      </c>
      <c r="H31" s="48">
        <f t="shared" si="7"/>
        <v>98.048294055279328</v>
      </c>
    </row>
    <row r="32" spans="2:11">
      <c r="B32" s="4" t="s">
        <v>131</v>
      </c>
      <c r="C32" s="199">
        <f>C33</f>
        <v>742.4</v>
      </c>
      <c r="D32" s="199">
        <f t="shared" ref="D32:E32" si="8">D33</f>
        <v>3297.2</v>
      </c>
      <c r="E32" s="199">
        <f t="shared" si="8"/>
        <v>837.2</v>
      </c>
      <c r="F32" s="199">
        <f>F33</f>
        <v>992.2</v>
      </c>
      <c r="G32" s="48">
        <f t="shared" si="6"/>
        <v>133.64762931034483</v>
      </c>
      <c r="H32" s="48">
        <f t="shared" si="7"/>
        <v>118.51409460105111</v>
      </c>
    </row>
    <row r="33" spans="2:11">
      <c r="B33" s="14" t="s">
        <v>133</v>
      </c>
      <c r="C33" s="200">
        <v>742.4</v>
      </c>
      <c r="D33" s="200">
        <v>3297.2</v>
      </c>
      <c r="E33" s="202">
        <v>837.2</v>
      </c>
      <c r="F33" s="201">
        <v>992.2</v>
      </c>
      <c r="G33" s="48">
        <f t="shared" si="6"/>
        <v>133.64762931034483</v>
      </c>
      <c r="H33" s="48">
        <f t="shared" si="7"/>
        <v>118.51409460105111</v>
      </c>
    </row>
    <row r="34" spans="2:11">
      <c r="B34" s="44" t="s">
        <v>132</v>
      </c>
      <c r="C34" s="199">
        <f>C35</f>
        <v>0</v>
      </c>
      <c r="D34" s="199">
        <f t="shared" ref="D34:F34" si="9">D35</f>
        <v>0</v>
      </c>
      <c r="E34" s="199">
        <f t="shared" si="9"/>
        <v>0</v>
      </c>
      <c r="F34" s="199">
        <f t="shared" si="9"/>
        <v>0</v>
      </c>
      <c r="G34" s="48">
        <v>0</v>
      </c>
      <c r="H34" s="48">
        <v>0</v>
      </c>
    </row>
    <row r="35" spans="2:11">
      <c r="B35" s="45" t="s">
        <v>134</v>
      </c>
      <c r="C35" s="200">
        <v>0</v>
      </c>
      <c r="D35" s="200">
        <v>0</v>
      </c>
      <c r="E35" s="202">
        <v>0</v>
      </c>
      <c r="F35" s="201">
        <v>0</v>
      </c>
      <c r="G35" s="48">
        <v>0</v>
      </c>
      <c r="H35" s="48">
        <v>0</v>
      </c>
    </row>
    <row r="37" spans="2:11" ht="15" customHeight="1">
      <c r="B37" s="18"/>
      <c r="C37" s="129"/>
      <c r="D37" s="18"/>
      <c r="E37" s="18"/>
      <c r="F37" s="55"/>
      <c r="G37" s="18"/>
      <c r="H37" s="18"/>
      <c r="I37" s="18"/>
      <c r="J37" s="18"/>
      <c r="K37" s="18"/>
    </row>
    <row r="38" spans="2:11">
      <c r="B38" s="18"/>
      <c r="C38" s="129"/>
      <c r="D38" s="18"/>
      <c r="E38" s="18"/>
      <c r="F38" s="55"/>
      <c r="G38" s="18"/>
      <c r="H38" s="18"/>
      <c r="I38" s="18"/>
      <c r="J38" s="18"/>
      <c r="K38" s="18"/>
    </row>
    <row r="39" spans="2:11">
      <c r="B39" s="18"/>
      <c r="C39" s="129"/>
      <c r="D39" s="18"/>
      <c r="E39" s="18"/>
      <c r="F39" s="55"/>
      <c r="G39" s="18"/>
      <c r="H39" s="18"/>
      <c r="I39" s="18"/>
      <c r="J39" s="18"/>
      <c r="K39" s="18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4"/>
  <sheetViews>
    <sheetView topLeftCell="B1" workbookViewId="0">
      <selection activeCell="J5" sqref="J5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11" ht="18">
      <c r="B1" s="2"/>
      <c r="C1" s="2"/>
      <c r="D1" s="2"/>
      <c r="E1" s="2"/>
      <c r="F1" s="3"/>
      <c r="G1" s="3"/>
      <c r="H1" s="3"/>
    </row>
    <row r="2" spans="2:11" ht="15.75" customHeight="1">
      <c r="B2" s="259" t="s">
        <v>36</v>
      </c>
      <c r="C2" s="259"/>
      <c r="D2" s="259"/>
      <c r="E2" s="259"/>
      <c r="F2" s="259"/>
      <c r="G2" s="259"/>
      <c r="H2" s="259"/>
    </row>
    <row r="3" spans="2:11" ht="18">
      <c r="B3" s="2"/>
      <c r="C3" s="2"/>
      <c r="D3" s="2"/>
      <c r="E3" s="2"/>
      <c r="F3" s="3"/>
      <c r="G3" s="3"/>
      <c r="H3" s="3"/>
      <c r="J3" s="192"/>
      <c r="K3" s="192"/>
    </row>
    <row r="4" spans="2:11" ht="25.5">
      <c r="B4" s="19" t="s">
        <v>7</v>
      </c>
      <c r="C4" s="19" t="s">
        <v>251</v>
      </c>
      <c r="D4" s="19" t="s">
        <v>232</v>
      </c>
      <c r="E4" s="19" t="s">
        <v>233</v>
      </c>
      <c r="F4" s="19" t="s">
        <v>252</v>
      </c>
      <c r="G4" s="19" t="s">
        <v>20</v>
      </c>
      <c r="H4" s="19" t="s">
        <v>41</v>
      </c>
    </row>
    <row r="5" spans="2:11">
      <c r="B5" s="21">
        <v>1</v>
      </c>
      <c r="C5" s="21">
        <v>2</v>
      </c>
      <c r="D5" s="21">
        <v>3</v>
      </c>
      <c r="E5" s="21">
        <v>4</v>
      </c>
      <c r="F5" s="21">
        <v>5</v>
      </c>
      <c r="G5" s="21" t="s">
        <v>32</v>
      </c>
      <c r="H5" s="21" t="s">
        <v>33</v>
      </c>
    </row>
    <row r="6" spans="2:11" ht="15.75" customHeight="1">
      <c r="B6" s="4" t="s">
        <v>39</v>
      </c>
      <c r="C6" s="92">
        <f>C7</f>
        <v>1772330</v>
      </c>
      <c r="D6" s="92">
        <f>D7</f>
        <v>1795983</v>
      </c>
      <c r="E6" s="92">
        <f>E7</f>
        <v>2085407</v>
      </c>
      <c r="F6" s="92">
        <f>F7</f>
        <v>2063328.04</v>
      </c>
      <c r="G6" s="43">
        <f>SUM(C6/C6*100)</f>
        <v>100</v>
      </c>
      <c r="H6" s="43">
        <f>SUM(F6/E6*100)</f>
        <v>98.941263743720057</v>
      </c>
    </row>
    <row r="7" spans="2:11" ht="15.75" customHeight="1">
      <c r="B7" s="4" t="s">
        <v>124</v>
      </c>
      <c r="C7" s="92">
        <f>C8</f>
        <v>1772330</v>
      </c>
      <c r="D7" s="92">
        <f t="shared" ref="D7:F7" si="0">D8</f>
        <v>1795983</v>
      </c>
      <c r="E7" s="92">
        <f t="shared" si="0"/>
        <v>2085407</v>
      </c>
      <c r="F7" s="92">
        <f t="shared" si="0"/>
        <v>2063328.04</v>
      </c>
      <c r="G7" s="43">
        <f t="shared" ref="G7:G9" si="1">SUM(C7/C7*100)</f>
        <v>100</v>
      </c>
      <c r="H7" s="43">
        <f>SUM(F7/E7*100)</f>
        <v>98.941263743720057</v>
      </c>
    </row>
    <row r="8" spans="2:11">
      <c r="B8" s="8" t="s">
        <v>165</v>
      </c>
      <c r="C8" s="93">
        <v>1772330</v>
      </c>
      <c r="D8" s="93">
        <v>1795983</v>
      </c>
      <c r="E8" s="93">
        <v>2085407</v>
      </c>
      <c r="F8" s="93">
        <v>2063328.04</v>
      </c>
      <c r="G8" s="43">
        <f t="shared" si="1"/>
        <v>100</v>
      </c>
      <c r="H8" s="43">
        <f>SUM(F8/E8*100)</f>
        <v>98.941263743720057</v>
      </c>
    </row>
    <row r="9" spans="2:11">
      <c r="B9" s="11" t="s">
        <v>163</v>
      </c>
      <c r="C9" s="93">
        <v>1772330</v>
      </c>
      <c r="D9" s="93">
        <v>1795982.73</v>
      </c>
      <c r="E9" s="93">
        <v>2085406.53</v>
      </c>
      <c r="F9" s="118">
        <v>2063328.04</v>
      </c>
      <c r="G9" s="43">
        <f t="shared" si="1"/>
        <v>100</v>
      </c>
      <c r="H9" s="43">
        <f>SUM(F9/E9*100)</f>
        <v>98.941286042678684</v>
      </c>
    </row>
    <row r="12" spans="2:11" ht="34.5" customHeight="1"/>
    <row r="14" spans="2:11" ht="26.25">
      <c r="F14" s="91"/>
    </row>
  </sheetData>
  <mergeCells count="1">
    <mergeCell ref="B2:H2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0"/>
  <sheetViews>
    <sheetView workbookViewId="0">
      <selection activeCell="J6" sqref="J6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6" bestFit="1" customWidth="1"/>
    <col min="6" max="10" width="25.28515625" customWidth="1"/>
    <col min="11" max="12" width="15.7109375" customWidth="1"/>
  </cols>
  <sheetData>
    <row r="1" spans="2:14" ht="18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4" ht="15.75" customHeight="1">
      <c r="B2" s="259" t="s">
        <v>10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</row>
    <row r="3" spans="2:14" ht="18">
      <c r="B3" s="2"/>
      <c r="C3" s="2"/>
      <c r="D3" s="2"/>
      <c r="E3" s="2"/>
      <c r="F3" s="2"/>
      <c r="G3" s="2"/>
      <c r="H3" s="2"/>
      <c r="I3" s="2"/>
      <c r="J3" s="3"/>
      <c r="K3" s="3"/>
      <c r="L3" s="3"/>
      <c r="N3" s="90"/>
    </row>
    <row r="4" spans="2:14" ht="18" customHeight="1">
      <c r="B4" s="259" t="s">
        <v>44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</row>
    <row r="5" spans="2:14" ht="15.75" customHeight="1">
      <c r="B5" s="259" t="s">
        <v>37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2:14" ht="18">
      <c r="B6" s="2"/>
      <c r="C6" s="2"/>
      <c r="D6" s="2"/>
      <c r="E6" s="2"/>
      <c r="F6" s="2"/>
      <c r="G6" s="2"/>
      <c r="H6" s="2"/>
      <c r="I6" s="2"/>
      <c r="J6" s="3"/>
      <c r="K6" s="3"/>
      <c r="L6" s="3"/>
    </row>
    <row r="7" spans="2:14" ht="25.5" customHeight="1">
      <c r="B7" s="256" t="s">
        <v>7</v>
      </c>
      <c r="C7" s="257"/>
      <c r="D7" s="257"/>
      <c r="E7" s="257"/>
      <c r="F7" s="258"/>
      <c r="G7" s="22" t="s">
        <v>168</v>
      </c>
      <c r="H7" s="22" t="s">
        <v>232</v>
      </c>
      <c r="I7" s="22" t="s">
        <v>233</v>
      </c>
      <c r="J7" s="22" t="s">
        <v>250</v>
      </c>
      <c r="K7" s="22" t="s">
        <v>20</v>
      </c>
      <c r="L7" s="22" t="s">
        <v>41</v>
      </c>
    </row>
    <row r="8" spans="2:14">
      <c r="B8" s="256">
        <v>1</v>
      </c>
      <c r="C8" s="257"/>
      <c r="D8" s="257"/>
      <c r="E8" s="257"/>
      <c r="F8" s="258"/>
      <c r="G8" s="23">
        <v>2</v>
      </c>
      <c r="H8" s="23">
        <v>3</v>
      </c>
      <c r="I8" s="23">
        <v>4</v>
      </c>
      <c r="J8" s="23">
        <v>5</v>
      </c>
      <c r="K8" s="23" t="s">
        <v>32</v>
      </c>
      <c r="L8" s="23" t="s">
        <v>33</v>
      </c>
    </row>
    <row r="9" spans="2:14" ht="25.5">
      <c r="B9" s="4">
        <v>8</v>
      </c>
      <c r="C9" s="4"/>
      <c r="D9" s="4"/>
      <c r="E9" s="4"/>
      <c r="F9" s="4" t="s">
        <v>8</v>
      </c>
      <c r="G9" s="42">
        <f>G10</f>
        <v>0</v>
      </c>
      <c r="H9" s="42">
        <f t="shared" ref="H9:J9" si="0">H10</f>
        <v>0</v>
      </c>
      <c r="I9" s="42">
        <f t="shared" si="0"/>
        <v>0</v>
      </c>
      <c r="J9" s="42">
        <f t="shared" si="0"/>
        <v>0</v>
      </c>
      <c r="K9" s="34"/>
      <c r="L9" s="34"/>
    </row>
    <row r="10" spans="2:14">
      <c r="B10" s="4"/>
      <c r="C10" s="7">
        <v>84</v>
      </c>
      <c r="D10" s="7"/>
      <c r="E10" s="7"/>
      <c r="F10" s="7" t="s">
        <v>12</v>
      </c>
      <c r="G10" s="33">
        <f>G11</f>
        <v>0</v>
      </c>
      <c r="H10" s="33">
        <f t="shared" ref="H10:J10" si="1">H11</f>
        <v>0</v>
      </c>
      <c r="I10" s="33">
        <f t="shared" si="1"/>
        <v>0</v>
      </c>
      <c r="J10" s="33">
        <f t="shared" si="1"/>
        <v>0</v>
      </c>
      <c r="K10" s="34"/>
      <c r="L10" s="34"/>
    </row>
    <row r="11" spans="2:14" ht="51">
      <c r="B11" s="5"/>
      <c r="C11" s="5"/>
      <c r="D11" s="5">
        <v>844</v>
      </c>
      <c r="E11" s="5"/>
      <c r="F11" s="15" t="s">
        <v>126</v>
      </c>
      <c r="G11" s="33">
        <f>G12</f>
        <v>0</v>
      </c>
      <c r="H11" s="33">
        <f t="shared" ref="H11" si="2">H12</f>
        <v>0</v>
      </c>
      <c r="I11" s="33">
        <v>0</v>
      </c>
      <c r="J11" s="33">
        <v>0</v>
      </c>
      <c r="K11" s="34"/>
      <c r="L11" s="34"/>
    </row>
    <row r="12" spans="2:14" ht="38.25">
      <c r="B12" s="5"/>
      <c r="C12" s="5"/>
      <c r="D12" s="5"/>
      <c r="E12" s="5">
        <v>8443</v>
      </c>
      <c r="F12" s="15" t="s">
        <v>125</v>
      </c>
      <c r="G12" s="33">
        <v>0</v>
      </c>
      <c r="H12" s="33">
        <v>0</v>
      </c>
      <c r="I12" s="33">
        <v>0</v>
      </c>
      <c r="J12" s="34">
        <v>0</v>
      </c>
      <c r="K12" s="34"/>
      <c r="L12" s="34"/>
    </row>
    <row r="13" spans="2:14" ht="25.5">
      <c r="B13" s="6">
        <v>5</v>
      </c>
      <c r="C13" s="6"/>
      <c r="D13" s="6"/>
      <c r="E13" s="6"/>
      <c r="F13" s="9" t="s">
        <v>9</v>
      </c>
      <c r="G13" s="42">
        <f>G14</f>
        <v>0</v>
      </c>
      <c r="H13" s="42">
        <f t="shared" ref="H13:J13" si="3">H14</f>
        <v>0</v>
      </c>
      <c r="I13" s="42">
        <f t="shared" si="3"/>
        <v>0</v>
      </c>
      <c r="J13" s="42">
        <f t="shared" si="3"/>
        <v>0</v>
      </c>
      <c r="K13" s="34"/>
      <c r="L13" s="34"/>
    </row>
    <row r="14" spans="2:14" ht="25.5">
      <c r="B14" s="7"/>
      <c r="C14" s="7">
        <v>54</v>
      </c>
      <c r="D14" s="7"/>
      <c r="E14" s="7"/>
      <c r="F14" s="10" t="s">
        <v>13</v>
      </c>
      <c r="G14" s="33">
        <f>G15</f>
        <v>0</v>
      </c>
      <c r="H14" s="33">
        <f t="shared" ref="H14:J14" si="4">H15</f>
        <v>0</v>
      </c>
      <c r="I14" s="33">
        <f t="shared" si="4"/>
        <v>0</v>
      </c>
      <c r="J14" s="33">
        <f t="shared" si="4"/>
        <v>0</v>
      </c>
      <c r="K14" s="34"/>
      <c r="L14" s="34"/>
    </row>
    <row r="15" spans="2:14" ht="54" customHeight="1">
      <c r="B15" s="7"/>
      <c r="C15" s="7"/>
      <c r="D15" s="7">
        <v>544</v>
      </c>
      <c r="E15" s="15"/>
      <c r="F15" s="15" t="s">
        <v>127</v>
      </c>
      <c r="G15" s="33">
        <f>G16</f>
        <v>0</v>
      </c>
      <c r="H15" s="33">
        <f t="shared" ref="H15:J15" si="5">H16</f>
        <v>0</v>
      </c>
      <c r="I15" s="33">
        <f t="shared" si="5"/>
        <v>0</v>
      </c>
      <c r="J15" s="33">
        <f t="shared" si="5"/>
        <v>0</v>
      </c>
      <c r="K15" s="34"/>
      <c r="L15" s="34"/>
    </row>
    <row r="16" spans="2:14" ht="51">
      <c r="B16" s="7"/>
      <c r="C16" s="7"/>
      <c r="D16" s="7"/>
      <c r="E16" s="15">
        <v>5443</v>
      </c>
      <c r="F16" s="15" t="s">
        <v>128</v>
      </c>
      <c r="G16" s="33">
        <v>0</v>
      </c>
      <c r="H16" s="33">
        <v>0</v>
      </c>
      <c r="I16" s="41">
        <v>0</v>
      </c>
      <c r="J16" s="34">
        <v>0</v>
      </c>
      <c r="K16" s="34"/>
      <c r="L16" s="34"/>
    </row>
    <row r="18" spans="2:12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2:12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2"/>
  <sheetViews>
    <sheetView workbookViewId="0">
      <selection activeCell="A69" sqref="A69:H69"/>
    </sheetView>
  </sheetViews>
  <sheetFormatPr defaultRowHeight="15"/>
  <cols>
    <col min="1" max="1" width="5.5703125" style="75" customWidth="1"/>
    <col min="2" max="2" width="12.85546875" style="75" customWidth="1"/>
    <col min="3" max="3" width="5.28515625" style="75" customWidth="1"/>
    <col min="4" max="4" width="50" style="75" customWidth="1"/>
    <col min="5" max="5" width="14.7109375" style="75" customWidth="1"/>
    <col min="6" max="6" width="16.140625" style="75" customWidth="1"/>
    <col min="7" max="7" width="16.7109375" style="75" customWidth="1"/>
    <col min="8" max="8" width="11.7109375" style="75" bestFit="1" customWidth="1"/>
  </cols>
  <sheetData>
    <row r="1" spans="1:8" ht="18">
      <c r="A1" s="208"/>
      <c r="B1" s="208"/>
      <c r="C1" s="208"/>
      <c r="D1" s="208"/>
      <c r="E1" s="208"/>
      <c r="F1" s="208"/>
      <c r="G1" s="208"/>
      <c r="H1" s="209"/>
    </row>
    <row r="2" spans="1:8" ht="15" customHeight="1">
      <c r="A2" s="273" t="s">
        <v>171</v>
      </c>
      <c r="B2" s="273"/>
      <c r="C2" s="273"/>
      <c r="D2" s="273"/>
      <c r="E2" s="273"/>
      <c r="F2" s="273"/>
      <c r="G2" s="273"/>
      <c r="H2" s="273"/>
    </row>
    <row r="3" spans="1:8" ht="15" customHeight="1">
      <c r="A3" s="210"/>
      <c r="B3" s="210"/>
      <c r="C3" s="210"/>
      <c r="D3" s="210"/>
      <c r="E3" s="210"/>
      <c r="F3" s="210"/>
      <c r="G3" s="210"/>
      <c r="H3" s="211"/>
    </row>
    <row r="4" spans="1:8" ht="15" customHeight="1">
      <c r="A4" s="274" t="s">
        <v>172</v>
      </c>
      <c r="B4" s="274"/>
      <c r="C4" s="274"/>
      <c r="D4" s="274"/>
      <c r="E4" s="274"/>
      <c r="F4" s="274"/>
      <c r="G4" s="274"/>
      <c r="H4" s="274"/>
    </row>
    <row r="5" spans="1:8" ht="18">
      <c r="A5" s="210"/>
      <c r="B5" s="210"/>
      <c r="C5" s="210"/>
      <c r="D5" s="210"/>
      <c r="E5" s="207"/>
      <c r="F5" s="207"/>
      <c r="G5" s="207"/>
      <c r="H5" s="211"/>
    </row>
    <row r="6" spans="1:8" ht="36.75" customHeight="1">
      <c r="A6" s="275" t="s">
        <v>7</v>
      </c>
      <c r="B6" s="275"/>
      <c r="C6" s="275"/>
      <c r="D6" s="275"/>
      <c r="E6" s="212" t="s">
        <v>236</v>
      </c>
      <c r="F6" s="212" t="s">
        <v>233</v>
      </c>
      <c r="G6" s="212" t="s">
        <v>237</v>
      </c>
      <c r="H6" s="212" t="s">
        <v>41</v>
      </c>
    </row>
    <row r="7" spans="1:8" ht="15" customHeight="1">
      <c r="A7" s="276">
        <v>1</v>
      </c>
      <c r="B7" s="276"/>
      <c r="C7" s="276"/>
      <c r="D7" s="276"/>
      <c r="E7" s="213">
        <v>2</v>
      </c>
      <c r="F7" s="213">
        <v>3</v>
      </c>
      <c r="G7" s="213">
        <v>4</v>
      </c>
      <c r="H7" s="213" t="s">
        <v>173</v>
      </c>
    </row>
    <row r="8" spans="1:8" s="53" customFormat="1" ht="15" customHeight="1">
      <c r="A8" s="278"/>
      <c r="B8" s="279"/>
      <c r="C8" s="280"/>
      <c r="D8" s="214" t="s">
        <v>174</v>
      </c>
      <c r="E8" s="213"/>
      <c r="F8" s="213"/>
      <c r="G8" s="213"/>
      <c r="H8" s="213"/>
    </row>
    <row r="9" spans="1:8" ht="38.25" customHeight="1">
      <c r="A9" s="267" t="s">
        <v>167</v>
      </c>
      <c r="B9" s="267"/>
      <c r="C9" s="267"/>
      <c r="D9" s="215" t="s">
        <v>156</v>
      </c>
      <c r="E9" s="52">
        <f>E10</f>
        <v>1795982.73</v>
      </c>
      <c r="F9" s="52">
        <f t="shared" ref="F9:G9" si="0">F10</f>
        <v>2085406.53</v>
      </c>
      <c r="G9" s="52">
        <f t="shared" si="0"/>
        <v>2063328.04</v>
      </c>
      <c r="H9" s="52">
        <f>SUM(G9/F9*100)</f>
        <v>98.941286042678684</v>
      </c>
    </row>
    <row r="10" spans="1:8" s="53" customFormat="1" ht="38.25" customHeight="1">
      <c r="A10" s="277" t="s">
        <v>228</v>
      </c>
      <c r="B10" s="277"/>
      <c r="C10" s="277"/>
      <c r="D10" s="215" t="s">
        <v>229</v>
      </c>
      <c r="E10" s="52">
        <f>E11</f>
        <v>1795982.73</v>
      </c>
      <c r="F10" s="52">
        <f t="shared" ref="F10:G10" si="1">F11</f>
        <v>2085406.53</v>
      </c>
      <c r="G10" s="52">
        <f t="shared" si="1"/>
        <v>2063328.04</v>
      </c>
      <c r="H10" s="52">
        <f>SUM(G10/F10*100)</f>
        <v>98.941286042678684</v>
      </c>
    </row>
    <row r="11" spans="1:8" ht="39" customHeight="1">
      <c r="A11" s="267">
        <v>912</v>
      </c>
      <c r="B11" s="267"/>
      <c r="C11" s="267"/>
      <c r="D11" s="216" t="s">
        <v>230</v>
      </c>
      <c r="E11" s="52">
        <f>SUM(E14+E18+E24+E34+E40+E51+E56+E61+E65+E70+E74+E102+E113+E125+E131+E138+E143+E148+E152+E157+E166+E175+E185+E189+E195)</f>
        <v>1795982.73</v>
      </c>
      <c r="F11" s="52">
        <f>SUM(F14+F18+F24+F34+F40+F51+F56+F61+F65+F70+F74+F102+F113+F125+F131+F138+F143+F148+F152+F157+F166+F175+F185+F189+F195)</f>
        <v>2085406.53</v>
      </c>
      <c r="G11" s="52">
        <f>SUM(G14+G18+G24+G34+G40+G51+G56+G61+G65+G70+G74+G102+G113+G125+G131+G138+G143+G148+G152+G157+G166+G175+G185+G189+G195)</f>
        <v>2063328.04</v>
      </c>
      <c r="H11" s="52">
        <f t="shared" ref="H11:H119" si="2">SUM(G11/F11*100)</f>
        <v>98.941286042678684</v>
      </c>
    </row>
    <row r="12" spans="1:8" s="126" customFormat="1" ht="27.75" customHeight="1">
      <c r="A12" s="267" t="s">
        <v>265</v>
      </c>
      <c r="B12" s="267"/>
      <c r="C12" s="267"/>
      <c r="D12" s="215" t="s">
        <v>182</v>
      </c>
      <c r="E12" s="52">
        <f>E13</f>
        <v>42869.69</v>
      </c>
      <c r="F12" s="52">
        <f t="shared" ref="F12:G12" si="3">F13</f>
        <v>23971.19</v>
      </c>
      <c r="G12" s="52">
        <f t="shared" si="3"/>
        <v>21963.309999999998</v>
      </c>
      <c r="H12" s="52">
        <f t="shared" si="2"/>
        <v>91.623778377293746</v>
      </c>
    </row>
    <row r="13" spans="1:8" s="126" customFormat="1" ht="28.5" customHeight="1">
      <c r="A13" s="267" t="s">
        <v>177</v>
      </c>
      <c r="B13" s="267"/>
      <c r="C13" s="267"/>
      <c r="D13" s="215" t="s">
        <v>157</v>
      </c>
      <c r="E13" s="52">
        <f>SUM(E14+E18+E24+E34)</f>
        <v>42869.69</v>
      </c>
      <c r="F13" s="52">
        <f t="shared" ref="F13:G13" si="4">SUM(F14+F18+F24+F34)</f>
        <v>23971.19</v>
      </c>
      <c r="G13" s="52">
        <f t="shared" si="4"/>
        <v>21963.309999999998</v>
      </c>
      <c r="H13" s="52">
        <v>0</v>
      </c>
    </row>
    <row r="14" spans="1:8" s="126" customFormat="1" ht="28.5" customHeight="1">
      <c r="A14" s="266" t="s">
        <v>180</v>
      </c>
      <c r="B14" s="266"/>
      <c r="C14" s="266"/>
      <c r="D14" s="217" t="s">
        <v>166</v>
      </c>
      <c r="E14" s="54">
        <f>E15</f>
        <v>130</v>
      </c>
      <c r="F14" s="54">
        <f t="shared" ref="F14:G15" si="5">F15</f>
        <v>130</v>
      </c>
      <c r="G14" s="54">
        <f t="shared" si="5"/>
        <v>130</v>
      </c>
      <c r="H14" s="54">
        <v>0</v>
      </c>
    </row>
    <row r="15" spans="1:8" s="53" customFormat="1" ht="28.5" customHeight="1">
      <c r="A15" s="260">
        <v>4</v>
      </c>
      <c r="B15" s="261"/>
      <c r="C15" s="262"/>
      <c r="D15" s="216" t="s">
        <v>181</v>
      </c>
      <c r="E15" s="52">
        <f>E16</f>
        <v>130</v>
      </c>
      <c r="F15" s="52">
        <f t="shared" si="5"/>
        <v>130</v>
      </c>
      <c r="G15" s="52">
        <f t="shared" si="5"/>
        <v>130</v>
      </c>
      <c r="H15" s="52">
        <v>0</v>
      </c>
    </row>
    <row r="16" spans="1:8" s="53" customFormat="1" ht="28.5" customHeight="1">
      <c r="A16" s="260">
        <v>42</v>
      </c>
      <c r="B16" s="261"/>
      <c r="C16" s="262"/>
      <c r="D16" s="216" t="s">
        <v>178</v>
      </c>
      <c r="E16" s="52">
        <v>130</v>
      </c>
      <c r="F16" s="52">
        <v>130</v>
      </c>
      <c r="G16" s="52">
        <v>130</v>
      </c>
      <c r="H16" s="52">
        <f t="shared" ref="H16:H17" si="6">SUM(G16/F16*100)</f>
        <v>100</v>
      </c>
    </row>
    <row r="17" spans="1:8" s="53" customFormat="1" ht="28.5" customHeight="1">
      <c r="A17" s="260">
        <v>4241</v>
      </c>
      <c r="B17" s="261"/>
      <c r="C17" s="262"/>
      <c r="D17" s="216" t="s">
        <v>150</v>
      </c>
      <c r="E17" s="52">
        <v>130</v>
      </c>
      <c r="F17" s="52">
        <v>130</v>
      </c>
      <c r="G17" s="52">
        <v>130</v>
      </c>
      <c r="H17" s="52">
        <f t="shared" si="6"/>
        <v>100</v>
      </c>
    </row>
    <row r="18" spans="1:8" s="126" customFormat="1" ht="27.75" customHeight="1">
      <c r="A18" s="266" t="s">
        <v>176</v>
      </c>
      <c r="B18" s="266"/>
      <c r="C18" s="266"/>
      <c r="D18" s="217" t="s">
        <v>175</v>
      </c>
      <c r="E18" s="54">
        <f>SUM(E20+E22)</f>
        <v>13000</v>
      </c>
      <c r="F18" s="54">
        <f>SUM(F20+F22)</f>
        <v>13000</v>
      </c>
      <c r="G18" s="54">
        <f>SUM(G20+G22)</f>
        <v>13000</v>
      </c>
      <c r="H18" s="54">
        <f t="shared" si="2"/>
        <v>100</v>
      </c>
    </row>
    <row r="19" spans="1:8" s="119" customFormat="1" ht="21.75" customHeight="1">
      <c r="A19" s="267">
        <v>4</v>
      </c>
      <c r="B19" s="267"/>
      <c r="C19" s="267"/>
      <c r="D19" s="216" t="s">
        <v>181</v>
      </c>
      <c r="E19" s="52">
        <f>SUM(E20+E22)</f>
        <v>13000</v>
      </c>
      <c r="F19" s="52">
        <f>SUM(F20+F22)</f>
        <v>13000</v>
      </c>
      <c r="G19" s="52">
        <f>SUM(G20+G22)</f>
        <v>13000</v>
      </c>
      <c r="H19" s="52">
        <f>SUM(G19/F19*100)</f>
        <v>100</v>
      </c>
    </row>
    <row r="20" spans="1:8" s="119" customFormat="1" ht="18.75" customHeight="1">
      <c r="A20" s="267">
        <v>42</v>
      </c>
      <c r="B20" s="267"/>
      <c r="C20" s="267"/>
      <c r="D20" s="216" t="s">
        <v>170</v>
      </c>
      <c r="E20" s="52">
        <f>E21</f>
        <v>13000</v>
      </c>
      <c r="F20" s="52">
        <f t="shared" ref="F20:G20" si="7">F21</f>
        <v>13000</v>
      </c>
      <c r="G20" s="52">
        <f t="shared" si="7"/>
        <v>13000</v>
      </c>
      <c r="H20" s="52">
        <f t="shared" si="2"/>
        <v>100</v>
      </c>
    </row>
    <row r="21" spans="1:8" s="119" customFormat="1" ht="15" customHeight="1">
      <c r="A21" s="267">
        <v>4227</v>
      </c>
      <c r="B21" s="267"/>
      <c r="C21" s="267"/>
      <c r="D21" s="215" t="s">
        <v>118</v>
      </c>
      <c r="E21" s="52">
        <v>13000</v>
      </c>
      <c r="F21" s="52">
        <v>13000</v>
      </c>
      <c r="G21" s="52">
        <v>13000</v>
      </c>
      <c r="H21" s="52">
        <f t="shared" si="2"/>
        <v>100</v>
      </c>
    </row>
    <row r="22" spans="1:8" s="119" customFormat="1" ht="15" customHeight="1">
      <c r="A22" s="260">
        <v>45</v>
      </c>
      <c r="B22" s="261"/>
      <c r="C22" s="262"/>
      <c r="D22" s="215" t="s">
        <v>179</v>
      </c>
      <c r="E22" s="52">
        <v>0</v>
      </c>
      <c r="F22" s="52">
        <v>0</v>
      </c>
      <c r="G22" s="52">
        <v>0</v>
      </c>
      <c r="H22" s="52">
        <v>0</v>
      </c>
    </row>
    <row r="23" spans="1:8" s="119" customFormat="1" ht="21" customHeight="1">
      <c r="A23" s="193">
        <v>4511</v>
      </c>
      <c r="B23" s="194"/>
      <c r="C23" s="195"/>
      <c r="D23" s="216" t="s">
        <v>162</v>
      </c>
      <c r="E23" s="52">
        <v>0</v>
      </c>
      <c r="F23" s="52">
        <v>0</v>
      </c>
      <c r="G23" s="52">
        <v>0</v>
      </c>
      <c r="H23" s="52">
        <v>0</v>
      </c>
    </row>
    <row r="24" spans="1:8" s="127" customFormat="1" ht="23.25" customHeight="1">
      <c r="A24" s="266" t="s">
        <v>197</v>
      </c>
      <c r="B24" s="266"/>
      <c r="C24" s="266"/>
      <c r="D24" s="217" t="s">
        <v>183</v>
      </c>
      <c r="E24" s="54">
        <f>E25</f>
        <v>23139.690000000002</v>
      </c>
      <c r="F24" s="54">
        <f t="shared" ref="F24:G24" si="8">F25</f>
        <v>8403</v>
      </c>
      <c r="G24" s="54">
        <f t="shared" si="8"/>
        <v>6395.12</v>
      </c>
      <c r="H24" s="54">
        <f t="shared" si="2"/>
        <v>76.105200523622514</v>
      </c>
    </row>
    <row r="25" spans="1:8" s="53" customFormat="1" ht="23.25" customHeight="1">
      <c r="A25" s="267">
        <v>4</v>
      </c>
      <c r="B25" s="267"/>
      <c r="C25" s="267"/>
      <c r="D25" s="216" t="s">
        <v>181</v>
      </c>
      <c r="E25" s="52">
        <f>SUM(E26+E32)</f>
        <v>23139.690000000002</v>
      </c>
      <c r="F25" s="52">
        <f t="shared" ref="F25" si="9">SUM(F26+F32)</f>
        <v>8403</v>
      </c>
      <c r="G25" s="52">
        <f>SUM(G26+G32)</f>
        <v>6395.12</v>
      </c>
      <c r="H25" s="52">
        <f t="shared" si="2"/>
        <v>76.105200523622514</v>
      </c>
    </row>
    <row r="26" spans="1:8" s="53" customFormat="1" ht="23.25" customHeight="1">
      <c r="A26" s="260">
        <v>42</v>
      </c>
      <c r="B26" s="261"/>
      <c r="C26" s="262"/>
      <c r="D26" s="216" t="s">
        <v>170</v>
      </c>
      <c r="E26" s="52">
        <f>SUM(E27:E31)</f>
        <v>22839.690000000002</v>
      </c>
      <c r="F26" s="52">
        <f t="shared" ref="F26:G26" si="10">SUM(F27:F31)</f>
        <v>8103</v>
      </c>
      <c r="G26" s="52">
        <f t="shared" si="10"/>
        <v>6112.74</v>
      </c>
      <c r="H26" s="52">
        <f t="shared" si="2"/>
        <v>75.437985931136609</v>
      </c>
    </row>
    <row r="27" spans="1:8" s="53" customFormat="1" ht="23.25" customHeight="1">
      <c r="A27" s="260">
        <v>4221</v>
      </c>
      <c r="B27" s="261"/>
      <c r="C27" s="262"/>
      <c r="D27" s="216" t="s">
        <v>184</v>
      </c>
      <c r="E27" s="52">
        <v>13380.69</v>
      </c>
      <c r="F27" s="52">
        <v>1519</v>
      </c>
      <c r="G27" s="52">
        <v>519</v>
      </c>
      <c r="H27" s="52">
        <f t="shared" si="2"/>
        <v>34.167215273206061</v>
      </c>
    </row>
    <row r="28" spans="1:8" s="53" customFormat="1" ht="23.25" customHeight="1">
      <c r="A28" s="260">
        <v>4222</v>
      </c>
      <c r="B28" s="261"/>
      <c r="C28" s="262"/>
      <c r="D28" s="216" t="s">
        <v>185</v>
      </c>
      <c r="E28" s="52">
        <v>4000</v>
      </c>
      <c r="F28" s="52">
        <v>4000</v>
      </c>
      <c r="G28" s="52">
        <v>3880.69</v>
      </c>
      <c r="H28" s="52">
        <f t="shared" si="2"/>
        <v>97.017250000000004</v>
      </c>
    </row>
    <row r="29" spans="1:8" s="53" customFormat="1" ht="23.25" customHeight="1">
      <c r="A29" s="260">
        <v>4223</v>
      </c>
      <c r="B29" s="261"/>
      <c r="C29" s="262"/>
      <c r="D29" s="216" t="s">
        <v>186</v>
      </c>
      <c r="E29" s="52">
        <v>2300</v>
      </c>
      <c r="F29" s="52">
        <v>1125</v>
      </c>
      <c r="G29" s="52">
        <v>1125</v>
      </c>
      <c r="H29" s="52">
        <f t="shared" si="2"/>
        <v>100</v>
      </c>
    </row>
    <row r="30" spans="1:8" s="53" customFormat="1" ht="23.25" customHeight="1">
      <c r="A30" s="260">
        <v>4227</v>
      </c>
      <c r="B30" s="261"/>
      <c r="C30" s="262"/>
      <c r="D30" s="216" t="s">
        <v>118</v>
      </c>
      <c r="E30" s="52">
        <v>2659</v>
      </c>
      <c r="F30" s="52">
        <v>959</v>
      </c>
      <c r="G30" s="52">
        <v>581.15</v>
      </c>
      <c r="H30" s="52">
        <f t="shared" si="2"/>
        <v>60.599582898852965</v>
      </c>
    </row>
    <row r="31" spans="1:8" s="53" customFormat="1" ht="23.25" customHeight="1">
      <c r="A31" s="260">
        <v>4241</v>
      </c>
      <c r="B31" s="261"/>
      <c r="C31" s="262"/>
      <c r="D31" s="216" t="s">
        <v>150</v>
      </c>
      <c r="E31" s="52">
        <v>500</v>
      </c>
      <c r="F31" s="52">
        <v>500</v>
      </c>
      <c r="G31" s="52">
        <v>6.9</v>
      </c>
      <c r="H31" s="52">
        <f t="shared" si="2"/>
        <v>1.3800000000000001</v>
      </c>
    </row>
    <row r="32" spans="1:8" s="53" customFormat="1" ht="23.25" customHeight="1">
      <c r="A32" s="260">
        <v>45</v>
      </c>
      <c r="B32" s="261"/>
      <c r="C32" s="262"/>
      <c r="D32" s="216" t="s">
        <v>179</v>
      </c>
      <c r="E32" s="52">
        <f>E33</f>
        <v>300</v>
      </c>
      <c r="F32" s="52">
        <f t="shared" ref="F32:G32" si="11">F33</f>
        <v>300</v>
      </c>
      <c r="G32" s="52">
        <f t="shared" si="11"/>
        <v>282.38</v>
      </c>
      <c r="H32" s="52">
        <f t="shared" si="2"/>
        <v>94.126666666666665</v>
      </c>
    </row>
    <row r="33" spans="1:8" s="53" customFormat="1" ht="23.25" customHeight="1">
      <c r="A33" s="260">
        <v>4521</v>
      </c>
      <c r="B33" s="261"/>
      <c r="C33" s="262"/>
      <c r="D33" s="216" t="s">
        <v>187</v>
      </c>
      <c r="E33" s="52">
        <v>300</v>
      </c>
      <c r="F33" s="52">
        <v>300</v>
      </c>
      <c r="G33" s="52">
        <v>282.38</v>
      </c>
      <c r="H33" s="52">
        <f t="shared" si="2"/>
        <v>94.126666666666665</v>
      </c>
    </row>
    <row r="34" spans="1:8" s="126" customFormat="1" ht="23.25" customHeight="1">
      <c r="A34" s="266" t="s">
        <v>198</v>
      </c>
      <c r="B34" s="266"/>
      <c r="C34" s="266"/>
      <c r="D34" s="217" t="s">
        <v>188</v>
      </c>
      <c r="E34" s="54">
        <f>E35</f>
        <v>6600</v>
      </c>
      <c r="F34" s="54">
        <f t="shared" ref="F34:G34" si="12">F35</f>
        <v>2438.19</v>
      </c>
      <c r="G34" s="54">
        <f t="shared" si="12"/>
        <v>2438.19</v>
      </c>
      <c r="H34" s="54">
        <f t="shared" si="2"/>
        <v>100</v>
      </c>
    </row>
    <row r="35" spans="1:8" s="53" customFormat="1" ht="23.25" customHeight="1">
      <c r="A35" s="260">
        <v>4</v>
      </c>
      <c r="B35" s="261"/>
      <c r="C35" s="262"/>
      <c r="D35" s="216" t="s">
        <v>181</v>
      </c>
      <c r="E35" s="52">
        <f>E36</f>
        <v>6600</v>
      </c>
      <c r="F35" s="52">
        <f t="shared" ref="F35:G35" si="13">F36</f>
        <v>2438.19</v>
      </c>
      <c r="G35" s="52">
        <f t="shared" si="13"/>
        <v>2438.19</v>
      </c>
      <c r="H35" s="52">
        <f t="shared" si="2"/>
        <v>100</v>
      </c>
    </row>
    <row r="36" spans="1:8" s="53" customFormat="1" ht="23.25" customHeight="1">
      <c r="A36" s="260">
        <v>42</v>
      </c>
      <c r="B36" s="261"/>
      <c r="C36" s="262"/>
      <c r="D36" s="216" t="s">
        <v>170</v>
      </c>
      <c r="E36" s="52">
        <f>E37</f>
        <v>6600</v>
      </c>
      <c r="F36" s="52">
        <f t="shared" ref="F36:G36" si="14">F37</f>
        <v>2438.19</v>
      </c>
      <c r="G36" s="52">
        <f t="shared" si="14"/>
        <v>2438.19</v>
      </c>
      <c r="H36" s="52">
        <f t="shared" si="2"/>
        <v>100</v>
      </c>
    </row>
    <row r="37" spans="1:8" s="53" customFormat="1" ht="23.25" customHeight="1">
      <c r="A37" s="260">
        <v>4241</v>
      </c>
      <c r="B37" s="261"/>
      <c r="C37" s="262"/>
      <c r="D37" s="216" t="s">
        <v>150</v>
      </c>
      <c r="E37" s="52">
        <v>6600</v>
      </c>
      <c r="F37" s="52">
        <v>2438.19</v>
      </c>
      <c r="G37" s="52">
        <v>2438.19</v>
      </c>
      <c r="H37" s="52">
        <f t="shared" si="2"/>
        <v>100</v>
      </c>
    </row>
    <row r="38" spans="1:8" s="90" customFormat="1" ht="23.25" customHeight="1">
      <c r="A38" s="267" t="s">
        <v>189</v>
      </c>
      <c r="B38" s="267"/>
      <c r="C38" s="267"/>
      <c r="D38" s="74" t="s">
        <v>190</v>
      </c>
      <c r="E38" s="52">
        <f t="shared" ref="E38:F38" si="15">SUM(E39+E55+E69)</f>
        <v>1693543.72</v>
      </c>
      <c r="F38" s="52">
        <f t="shared" si="15"/>
        <v>1965262.52</v>
      </c>
      <c r="G38" s="52">
        <f>SUM(G39+G55+G69)</f>
        <v>1947148.84</v>
      </c>
      <c r="H38" s="52">
        <f t="shared" si="2"/>
        <v>99.078307360179039</v>
      </c>
    </row>
    <row r="39" spans="1:8" s="126" customFormat="1" ht="23.25" customHeight="1">
      <c r="A39" s="267" t="s">
        <v>191</v>
      </c>
      <c r="B39" s="267"/>
      <c r="C39" s="267"/>
      <c r="D39" s="216" t="s">
        <v>158</v>
      </c>
      <c r="E39" s="52">
        <f>SUM(E40+E51)</f>
        <v>1446737</v>
      </c>
      <c r="F39" s="52">
        <f t="shared" ref="F39" si="16">SUM(F40+F51)</f>
        <v>1698117</v>
      </c>
      <c r="G39" s="52">
        <f>SUM(G40+G51)</f>
        <v>1691181.12</v>
      </c>
      <c r="H39" s="52">
        <f t="shared" si="2"/>
        <v>99.591554645527964</v>
      </c>
    </row>
    <row r="40" spans="1:8" s="126" customFormat="1" ht="23.25" customHeight="1">
      <c r="A40" s="266" t="s">
        <v>199</v>
      </c>
      <c r="B40" s="266"/>
      <c r="C40" s="266"/>
      <c r="D40" s="217" t="s">
        <v>192</v>
      </c>
      <c r="E40" s="54">
        <f>E41</f>
        <v>1446100</v>
      </c>
      <c r="F40" s="54">
        <f t="shared" ref="F40:G40" si="17">F41</f>
        <v>1697450</v>
      </c>
      <c r="G40" s="54">
        <f t="shared" si="17"/>
        <v>1690514.12</v>
      </c>
      <c r="H40" s="54">
        <f t="shared" si="2"/>
        <v>99.5913941500486</v>
      </c>
    </row>
    <row r="41" spans="1:8" s="119" customFormat="1" ht="23.25" customHeight="1">
      <c r="A41" s="260">
        <v>3</v>
      </c>
      <c r="B41" s="261"/>
      <c r="C41" s="262"/>
      <c r="D41" s="216" t="s">
        <v>4</v>
      </c>
      <c r="E41" s="52">
        <f>SUM(E42+E48)</f>
        <v>1446100</v>
      </c>
      <c r="F41" s="52">
        <f t="shared" ref="F41:G41" si="18">SUM(F42+F48)</f>
        <v>1697450</v>
      </c>
      <c r="G41" s="52">
        <f t="shared" si="18"/>
        <v>1690514.12</v>
      </c>
      <c r="H41" s="52">
        <f t="shared" si="2"/>
        <v>99.5913941500486</v>
      </c>
    </row>
    <row r="42" spans="1:8" s="119" customFormat="1" ht="23.25" customHeight="1">
      <c r="A42" s="260">
        <v>31</v>
      </c>
      <c r="B42" s="261"/>
      <c r="C42" s="262"/>
      <c r="D42" s="216" t="s">
        <v>5</v>
      </c>
      <c r="E42" s="52">
        <f>SUM(E43:E47)</f>
        <v>1428000</v>
      </c>
      <c r="F42" s="52">
        <f t="shared" ref="F42:G42" si="19">SUM(F43:F47)</f>
        <v>1671950</v>
      </c>
      <c r="G42" s="52">
        <f t="shared" si="19"/>
        <v>1665747.56</v>
      </c>
      <c r="H42" s="52">
        <f t="shared" si="2"/>
        <v>99.629029576243312</v>
      </c>
    </row>
    <row r="43" spans="1:8" s="119" customFormat="1" ht="23.25" customHeight="1">
      <c r="A43" s="260">
        <v>3111</v>
      </c>
      <c r="B43" s="261"/>
      <c r="C43" s="262"/>
      <c r="D43" s="216" t="s">
        <v>29</v>
      </c>
      <c r="E43" s="52">
        <v>1160000</v>
      </c>
      <c r="F43" s="52">
        <v>1350000</v>
      </c>
      <c r="G43" s="52">
        <v>1346596.72</v>
      </c>
      <c r="H43" s="52">
        <f t="shared" si="2"/>
        <v>99.747905185185175</v>
      </c>
    </row>
    <row r="44" spans="1:8" s="119" customFormat="1" ht="23.25" customHeight="1">
      <c r="A44" s="260">
        <v>3113</v>
      </c>
      <c r="B44" s="261"/>
      <c r="C44" s="262"/>
      <c r="D44" s="216" t="s">
        <v>77</v>
      </c>
      <c r="E44" s="52">
        <v>21000</v>
      </c>
      <c r="F44" s="52">
        <v>28500</v>
      </c>
      <c r="G44" s="52">
        <v>27569.27</v>
      </c>
      <c r="H44" s="52">
        <f t="shared" si="2"/>
        <v>96.734280701754386</v>
      </c>
    </row>
    <row r="45" spans="1:8" s="119" customFormat="1" ht="23.25" customHeight="1">
      <c r="A45" s="260">
        <v>3114</v>
      </c>
      <c r="B45" s="261"/>
      <c r="C45" s="262"/>
      <c r="D45" s="216" t="s">
        <v>78</v>
      </c>
      <c r="E45" s="52">
        <v>6000</v>
      </c>
      <c r="F45" s="52">
        <v>8200</v>
      </c>
      <c r="G45" s="52">
        <v>7895.79</v>
      </c>
      <c r="H45" s="52">
        <f t="shared" si="2"/>
        <v>96.290121951219504</v>
      </c>
    </row>
    <row r="46" spans="1:8" s="119" customFormat="1" ht="23.25" customHeight="1">
      <c r="A46" s="260">
        <v>3121</v>
      </c>
      <c r="B46" s="261"/>
      <c r="C46" s="262"/>
      <c r="D46" s="216" t="s">
        <v>79</v>
      </c>
      <c r="E46" s="52">
        <v>49000</v>
      </c>
      <c r="F46" s="52">
        <v>58250</v>
      </c>
      <c r="G46" s="52">
        <v>56983.81</v>
      </c>
      <c r="H46" s="52">
        <f t="shared" si="2"/>
        <v>97.826283261802573</v>
      </c>
    </row>
    <row r="47" spans="1:8" s="119" customFormat="1" ht="23.25" customHeight="1">
      <c r="A47" s="260">
        <v>3132</v>
      </c>
      <c r="B47" s="261"/>
      <c r="C47" s="262"/>
      <c r="D47" s="216" t="s">
        <v>81</v>
      </c>
      <c r="E47" s="52">
        <v>192000</v>
      </c>
      <c r="F47" s="52">
        <v>227000</v>
      </c>
      <c r="G47" s="52">
        <v>226701.97</v>
      </c>
      <c r="H47" s="52">
        <f t="shared" si="2"/>
        <v>99.868709251101322</v>
      </c>
    </row>
    <row r="48" spans="1:8" s="119" customFormat="1" ht="23.25" customHeight="1">
      <c r="A48" s="260">
        <v>32</v>
      </c>
      <c r="B48" s="261"/>
      <c r="C48" s="262"/>
      <c r="D48" s="216" t="s">
        <v>11</v>
      </c>
      <c r="E48" s="52">
        <f>SUM(E49+E50)</f>
        <v>18100</v>
      </c>
      <c r="F48" s="52">
        <f t="shared" ref="F48:G48" si="20">SUM(F49+F50)</f>
        <v>25500</v>
      </c>
      <c r="G48" s="52">
        <f t="shared" si="20"/>
        <v>24766.560000000001</v>
      </c>
      <c r="H48" s="52">
        <f t="shared" si="2"/>
        <v>97.123764705882351</v>
      </c>
    </row>
    <row r="49" spans="1:8" s="119" customFormat="1" ht="23.25" customHeight="1">
      <c r="A49" s="260">
        <v>3212</v>
      </c>
      <c r="B49" s="261"/>
      <c r="C49" s="262"/>
      <c r="D49" s="216" t="s">
        <v>82</v>
      </c>
      <c r="E49" s="52">
        <v>15000</v>
      </c>
      <c r="F49" s="52">
        <v>20000</v>
      </c>
      <c r="G49" s="52">
        <v>19359.560000000001</v>
      </c>
      <c r="H49" s="52">
        <f t="shared" si="2"/>
        <v>96.797800000000009</v>
      </c>
    </row>
    <row r="50" spans="1:8" s="119" customFormat="1" ht="23.25" customHeight="1">
      <c r="A50" s="260">
        <v>3295</v>
      </c>
      <c r="B50" s="261"/>
      <c r="C50" s="262"/>
      <c r="D50" s="216" t="s">
        <v>103</v>
      </c>
      <c r="E50" s="52">
        <v>3100</v>
      </c>
      <c r="F50" s="52">
        <v>5500</v>
      </c>
      <c r="G50" s="52">
        <v>5407</v>
      </c>
      <c r="H50" s="52">
        <f t="shared" si="2"/>
        <v>98.309090909090912</v>
      </c>
    </row>
    <row r="51" spans="1:8" s="126" customFormat="1" ht="23.25" customHeight="1">
      <c r="A51" s="266" t="s">
        <v>200</v>
      </c>
      <c r="B51" s="266"/>
      <c r="C51" s="266"/>
      <c r="D51" s="217" t="s">
        <v>193</v>
      </c>
      <c r="E51" s="54">
        <f>E52</f>
        <v>637</v>
      </c>
      <c r="F51" s="54">
        <f t="shared" ref="F51:G51" si="21">F52</f>
        <v>667</v>
      </c>
      <c r="G51" s="54">
        <f t="shared" si="21"/>
        <v>667</v>
      </c>
      <c r="H51" s="54">
        <f t="shared" si="2"/>
        <v>100</v>
      </c>
    </row>
    <row r="52" spans="1:8" s="126" customFormat="1" ht="23.25" customHeight="1">
      <c r="A52" s="260">
        <v>3</v>
      </c>
      <c r="B52" s="261"/>
      <c r="C52" s="262"/>
      <c r="D52" s="216" t="s">
        <v>4</v>
      </c>
      <c r="E52" s="52">
        <f>E53</f>
        <v>637</v>
      </c>
      <c r="F52" s="52">
        <f t="shared" ref="F52:G52" si="22">F53</f>
        <v>667</v>
      </c>
      <c r="G52" s="52">
        <f t="shared" si="22"/>
        <v>667</v>
      </c>
      <c r="H52" s="52">
        <f t="shared" si="2"/>
        <v>100</v>
      </c>
    </row>
    <row r="53" spans="1:8" s="119" customFormat="1" ht="23.25" customHeight="1">
      <c r="A53" s="260">
        <v>31</v>
      </c>
      <c r="B53" s="261"/>
      <c r="C53" s="262"/>
      <c r="D53" s="216" t="s">
        <v>5</v>
      </c>
      <c r="E53" s="52">
        <f>E54</f>
        <v>637</v>
      </c>
      <c r="F53" s="52">
        <f t="shared" ref="F53:G53" si="23">F54</f>
        <v>667</v>
      </c>
      <c r="G53" s="52">
        <f t="shared" si="23"/>
        <v>667</v>
      </c>
      <c r="H53" s="52">
        <f t="shared" si="2"/>
        <v>100</v>
      </c>
    </row>
    <row r="54" spans="1:8" s="119" customFormat="1" ht="23.25" customHeight="1">
      <c r="A54" s="260">
        <v>3121</v>
      </c>
      <c r="B54" s="261"/>
      <c r="C54" s="262"/>
      <c r="D54" s="216" t="s">
        <v>194</v>
      </c>
      <c r="E54" s="52">
        <v>637</v>
      </c>
      <c r="F54" s="52">
        <v>667</v>
      </c>
      <c r="G54" s="52">
        <v>667</v>
      </c>
      <c r="H54" s="52">
        <f t="shared" si="2"/>
        <v>100</v>
      </c>
    </row>
    <row r="55" spans="1:8" s="126" customFormat="1" ht="23.25" customHeight="1">
      <c r="A55" s="267" t="s">
        <v>195</v>
      </c>
      <c r="B55" s="267"/>
      <c r="C55" s="267"/>
      <c r="D55" s="216" t="s">
        <v>196</v>
      </c>
      <c r="E55" s="52">
        <f>SUM(E56+E61+E65)</f>
        <v>7948</v>
      </c>
      <c r="F55" s="52">
        <f t="shared" ref="F55:G55" si="24">SUM(F56+F61+F65)</f>
        <v>17496.47</v>
      </c>
      <c r="G55" s="52">
        <f t="shared" si="24"/>
        <v>16640.5</v>
      </c>
      <c r="H55" s="52">
        <f t="shared" si="2"/>
        <v>95.107756021643226</v>
      </c>
    </row>
    <row r="56" spans="1:8" s="126" customFormat="1" ht="23.25" customHeight="1">
      <c r="A56" s="266" t="s">
        <v>176</v>
      </c>
      <c r="B56" s="266"/>
      <c r="C56" s="266"/>
      <c r="D56" s="217" t="s">
        <v>175</v>
      </c>
      <c r="E56" s="54">
        <f>E57</f>
        <v>7418</v>
      </c>
      <c r="F56" s="54">
        <f>F57</f>
        <v>9400</v>
      </c>
      <c r="G56" s="54">
        <f>G57</f>
        <v>9400</v>
      </c>
      <c r="H56" s="52">
        <f>SUM(G56/F56*100)</f>
        <v>100</v>
      </c>
    </row>
    <row r="57" spans="1:8" s="119" customFormat="1" ht="23.25" customHeight="1">
      <c r="A57" s="267">
        <v>3</v>
      </c>
      <c r="B57" s="267"/>
      <c r="C57" s="267"/>
      <c r="D57" s="216" t="s">
        <v>4</v>
      </c>
      <c r="E57" s="52">
        <f>E58</f>
        <v>7418</v>
      </c>
      <c r="F57" s="52">
        <f t="shared" ref="F57:G57" si="25">F58</f>
        <v>9400</v>
      </c>
      <c r="G57" s="52">
        <f t="shared" si="25"/>
        <v>9400</v>
      </c>
      <c r="H57" s="52">
        <f t="shared" si="2"/>
        <v>100</v>
      </c>
    </row>
    <row r="58" spans="1:8" s="119" customFormat="1" ht="23.25" customHeight="1">
      <c r="A58" s="267">
        <v>32</v>
      </c>
      <c r="B58" s="267"/>
      <c r="C58" s="267"/>
      <c r="D58" s="216" t="s">
        <v>11</v>
      </c>
      <c r="E58" s="52">
        <f>SUM(E59+E60)</f>
        <v>7418</v>
      </c>
      <c r="F58" s="52">
        <f t="shared" ref="F58:G58" si="26">SUM(F59+F60)</f>
        <v>9400</v>
      </c>
      <c r="G58" s="52">
        <f t="shared" si="26"/>
        <v>9400</v>
      </c>
      <c r="H58" s="52">
        <f t="shared" si="2"/>
        <v>100</v>
      </c>
    </row>
    <row r="59" spans="1:8" s="119" customFormat="1" ht="23.25" customHeight="1">
      <c r="A59" s="267">
        <v>3224</v>
      </c>
      <c r="B59" s="267"/>
      <c r="C59" s="267"/>
      <c r="D59" s="216" t="s">
        <v>201</v>
      </c>
      <c r="E59" s="52">
        <v>3200</v>
      </c>
      <c r="F59" s="52">
        <v>4450.08</v>
      </c>
      <c r="G59" s="52">
        <v>4450.08</v>
      </c>
      <c r="H59" s="52">
        <f t="shared" si="2"/>
        <v>100</v>
      </c>
    </row>
    <row r="60" spans="1:8" s="119" customFormat="1" ht="23.25" customHeight="1">
      <c r="A60" s="267">
        <v>3232</v>
      </c>
      <c r="B60" s="267"/>
      <c r="C60" s="267"/>
      <c r="D60" s="216" t="s">
        <v>93</v>
      </c>
      <c r="E60" s="52">
        <v>4218</v>
      </c>
      <c r="F60" s="52">
        <v>4949.92</v>
      </c>
      <c r="G60" s="52">
        <v>4949.92</v>
      </c>
      <c r="H60" s="52">
        <f t="shared" si="2"/>
        <v>100</v>
      </c>
    </row>
    <row r="61" spans="1:8" s="127" customFormat="1" ht="23.25" customHeight="1">
      <c r="A61" s="263" t="s">
        <v>197</v>
      </c>
      <c r="B61" s="264"/>
      <c r="C61" s="265"/>
      <c r="D61" s="217" t="s">
        <v>183</v>
      </c>
      <c r="E61" s="54">
        <f t="shared" ref="E61:G63" si="27">E62</f>
        <v>0</v>
      </c>
      <c r="F61" s="54">
        <f t="shared" si="27"/>
        <v>8076.47</v>
      </c>
      <c r="G61" s="54">
        <f t="shared" si="27"/>
        <v>7240.5</v>
      </c>
      <c r="H61" s="54">
        <f t="shared" si="2"/>
        <v>89.649314613934052</v>
      </c>
    </row>
    <row r="62" spans="1:8" s="119" customFormat="1" ht="23.25" customHeight="1">
      <c r="A62" s="267">
        <v>3</v>
      </c>
      <c r="B62" s="267"/>
      <c r="C62" s="267"/>
      <c r="D62" s="216" t="s">
        <v>4</v>
      </c>
      <c r="E62" s="52">
        <v>0</v>
      </c>
      <c r="F62" s="52">
        <f t="shared" si="27"/>
        <v>8076.47</v>
      </c>
      <c r="G62" s="52">
        <f t="shared" si="27"/>
        <v>7240.5</v>
      </c>
      <c r="H62" s="52">
        <f t="shared" si="2"/>
        <v>89.649314613934052</v>
      </c>
    </row>
    <row r="63" spans="1:8" s="119" customFormat="1" ht="23.25" customHeight="1">
      <c r="A63" s="267">
        <v>32</v>
      </c>
      <c r="B63" s="267"/>
      <c r="C63" s="267"/>
      <c r="D63" s="216" t="s">
        <v>11</v>
      </c>
      <c r="E63" s="52">
        <v>0</v>
      </c>
      <c r="F63" s="52">
        <f t="shared" si="27"/>
        <v>8076.47</v>
      </c>
      <c r="G63" s="52">
        <f t="shared" si="27"/>
        <v>7240.5</v>
      </c>
      <c r="H63" s="52">
        <f t="shared" si="2"/>
        <v>89.649314613934052</v>
      </c>
    </row>
    <row r="64" spans="1:8" s="119" customFormat="1" ht="23.25" customHeight="1">
      <c r="A64" s="267">
        <v>3232</v>
      </c>
      <c r="B64" s="267"/>
      <c r="C64" s="267"/>
      <c r="D64" s="216" t="s">
        <v>93</v>
      </c>
      <c r="E64" s="52">
        <v>0</v>
      </c>
      <c r="F64" s="52">
        <v>8076.47</v>
      </c>
      <c r="G64" s="52">
        <v>7240.5</v>
      </c>
      <c r="H64" s="52">
        <f t="shared" si="2"/>
        <v>89.649314613934052</v>
      </c>
    </row>
    <row r="65" spans="1:8" s="126" customFormat="1" ht="23.25" customHeight="1">
      <c r="A65" s="263" t="s">
        <v>203</v>
      </c>
      <c r="B65" s="264"/>
      <c r="C65" s="265"/>
      <c r="D65" s="217" t="s">
        <v>202</v>
      </c>
      <c r="E65" s="52">
        <f>E66</f>
        <v>530</v>
      </c>
      <c r="F65" s="52">
        <f t="shared" ref="F65:G66" si="28">F66</f>
        <v>20</v>
      </c>
      <c r="G65" s="52">
        <f t="shared" si="28"/>
        <v>0</v>
      </c>
      <c r="H65" s="52">
        <f t="shared" si="2"/>
        <v>0</v>
      </c>
    </row>
    <row r="66" spans="1:8" s="119" customFormat="1" ht="23.25" customHeight="1">
      <c r="A66" s="267">
        <v>3</v>
      </c>
      <c r="B66" s="267"/>
      <c r="C66" s="267"/>
      <c r="D66" s="216" t="s">
        <v>4</v>
      </c>
      <c r="E66" s="52">
        <f>E67</f>
        <v>530</v>
      </c>
      <c r="F66" s="52">
        <f t="shared" si="28"/>
        <v>20</v>
      </c>
      <c r="G66" s="52">
        <f t="shared" si="28"/>
        <v>0</v>
      </c>
      <c r="H66" s="52">
        <f t="shared" si="2"/>
        <v>0</v>
      </c>
    </row>
    <row r="67" spans="1:8" s="119" customFormat="1" ht="23.25" customHeight="1">
      <c r="A67" s="267">
        <v>32</v>
      </c>
      <c r="B67" s="267"/>
      <c r="C67" s="267"/>
      <c r="D67" s="216" t="s">
        <v>11</v>
      </c>
      <c r="E67" s="52">
        <f>E68</f>
        <v>530</v>
      </c>
      <c r="F67" s="52">
        <f t="shared" ref="F67:G67" si="29">F68</f>
        <v>20</v>
      </c>
      <c r="G67" s="52">
        <f t="shared" si="29"/>
        <v>0</v>
      </c>
      <c r="H67" s="52">
        <f t="shared" si="2"/>
        <v>0</v>
      </c>
    </row>
    <row r="68" spans="1:8" s="119" customFormat="1" ht="23.25" customHeight="1">
      <c r="A68" s="267">
        <v>3232</v>
      </c>
      <c r="B68" s="267"/>
      <c r="C68" s="267"/>
      <c r="D68" s="216" t="s">
        <v>93</v>
      </c>
      <c r="E68" s="52">
        <v>530</v>
      </c>
      <c r="F68" s="52">
        <v>20</v>
      </c>
      <c r="G68" s="52">
        <v>0</v>
      </c>
      <c r="H68" s="52">
        <f t="shared" si="2"/>
        <v>0</v>
      </c>
    </row>
    <row r="69" spans="1:8" s="75" customFormat="1" ht="23.25" customHeight="1">
      <c r="A69" s="267" t="s">
        <v>204</v>
      </c>
      <c r="B69" s="267"/>
      <c r="C69" s="267"/>
      <c r="D69" s="74" t="s">
        <v>205</v>
      </c>
      <c r="E69" s="52">
        <f t="shared" ref="E69:F69" si="30">SUM(E70+E74+E102+E113+E125+E131+E138)</f>
        <v>238858.72000000003</v>
      </c>
      <c r="F69" s="52">
        <f t="shared" si="30"/>
        <v>249649.05</v>
      </c>
      <c r="G69" s="52">
        <f>SUM(G70+G74+G102+G113+G125+G131+G138)</f>
        <v>239327.21999999997</v>
      </c>
      <c r="H69" s="52">
        <f>SUM(G69/F69*100)</f>
        <v>95.865463938276534</v>
      </c>
    </row>
    <row r="70" spans="1:8" s="75" customFormat="1" ht="23.25" customHeight="1">
      <c r="A70" s="260" t="s">
        <v>180</v>
      </c>
      <c r="B70" s="261"/>
      <c r="C70" s="262"/>
      <c r="D70" s="74" t="s">
        <v>166</v>
      </c>
      <c r="E70" s="52">
        <v>0</v>
      </c>
      <c r="F70" s="52">
        <v>600</v>
      </c>
      <c r="G70" s="52">
        <v>600</v>
      </c>
      <c r="H70" s="52">
        <f t="shared" ref="H70:H73" si="31">SUM(G70/F70*100)</f>
        <v>100</v>
      </c>
    </row>
    <row r="71" spans="1:8" s="75" customFormat="1" ht="23.25" customHeight="1">
      <c r="A71" s="260">
        <v>3</v>
      </c>
      <c r="B71" s="261"/>
      <c r="C71" s="262"/>
      <c r="D71" s="74" t="s">
        <v>4</v>
      </c>
      <c r="E71" s="52">
        <v>0</v>
      </c>
      <c r="F71" s="52">
        <v>600</v>
      </c>
      <c r="G71" s="52">
        <v>600</v>
      </c>
      <c r="H71" s="52">
        <f t="shared" si="31"/>
        <v>100</v>
      </c>
    </row>
    <row r="72" spans="1:8" s="75" customFormat="1" ht="23.25" customHeight="1">
      <c r="A72" s="260">
        <v>32</v>
      </c>
      <c r="B72" s="261"/>
      <c r="C72" s="262"/>
      <c r="D72" s="74" t="s">
        <v>11</v>
      </c>
      <c r="E72" s="52">
        <v>0</v>
      </c>
      <c r="F72" s="52">
        <v>600</v>
      </c>
      <c r="G72" s="52">
        <v>600</v>
      </c>
      <c r="H72" s="52">
        <f t="shared" si="31"/>
        <v>100</v>
      </c>
    </row>
    <row r="73" spans="1:8" s="75" customFormat="1" ht="23.25" customHeight="1">
      <c r="A73" s="260">
        <v>3231</v>
      </c>
      <c r="B73" s="261"/>
      <c r="C73" s="262"/>
      <c r="D73" s="74" t="s">
        <v>92</v>
      </c>
      <c r="E73" s="52">
        <v>0</v>
      </c>
      <c r="F73" s="52">
        <v>600</v>
      </c>
      <c r="G73" s="52">
        <v>600</v>
      </c>
      <c r="H73" s="52">
        <f t="shared" si="31"/>
        <v>100</v>
      </c>
    </row>
    <row r="74" spans="1:8" s="126" customFormat="1" ht="23.25" customHeight="1">
      <c r="A74" s="266" t="s">
        <v>176</v>
      </c>
      <c r="B74" s="266"/>
      <c r="C74" s="266"/>
      <c r="D74" s="217" t="s">
        <v>175</v>
      </c>
      <c r="E74" s="54">
        <f>E75</f>
        <v>91671</v>
      </c>
      <c r="F74" s="54">
        <f>F75</f>
        <v>104999.99999999999</v>
      </c>
      <c r="G74" s="54">
        <f t="shared" ref="G74" si="32">G75</f>
        <v>103554.30999999998</v>
      </c>
      <c r="H74" s="54">
        <f t="shared" si="2"/>
        <v>98.623152380952376</v>
      </c>
    </row>
    <row r="75" spans="1:8" s="126" customFormat="1" ht="23.25" customHeight="1">
      <c r="A75" s="260">
        <v>3</v>
      </c>
      <c r="B75" s="261"/>
      <c r="C75" s="262"/>
      <c r="D75" s="216" t="s">
        <v>4</v>
      </c>
      <c r="E75" s="52">
        <f>SUM(E76+E96+E98+E100)</f>
        <v>91671</v>
      </c>
      <c r="F75" s="52">
        <f>SUM(F76+F96+F98+F100)</f>
        <v>104999.99999999999</v>
      </c>
      <c r="G75" s="52">
        <f>SUM(G76+G96+G98+G100)</f>
        <v>103554.30999999998</v>
      </c>
      <c r="H75" s="52">
        <f t="shared" si="2"/>
        <v>98.623152380952376</v>
      </c>
    </row>
    <row r="76" spans="1:8" s="126" customFormat="1" ht="23.25" customHeight="1">
      <c r="A76" s="260">
        <v>32</v>
      </c>
      <c r="B76" s="261"/>
      <c r="C76" s="262"/>
      <c r="D76" s="216" t="s">
        <v>11</v>
      </c>
      <c r="E76" s="52">
        <f>SUM(E77:E95)</f>
        <v>90767.19</v>
      </c>
      <c r="F76" s="52">
        <f t="shared" ref="F76:G76" si="33">SUM(F77:F95)</f>
        <v>104050.23999999999</v>
      </c>
      <c r="G76" s="52">
        <f t="shared" si="33"/>
        <v>102593.74999999999</v>
      </c>
      <c r="H76" s="52">
        <f t="shared" si="2"/>
        <v>98.600205054788916</v>
      </c>
    </row>
    <row r="77" spans="1:8" s="119" customFormat="1" ht="23.25" customHeight="1">
      <c r="A77" s="260">
        <v>3211</v>
      </c>
      <c r="B77" s="261"/>
      <c r="C77" s="262"/>
      <c r="D77" s="216" t="s">
        <v>31</v>
      </c>
      <c r="E77" s="52">
        <v>5303</v>
      </c>
      <c r="F77" s="52">
        <v>8505.99</v>
      </c>
      <c r="G77" s="52">
        <v>8453.83</v>
      </c>
      <c r="H77" s="52">
        <f t="shared" si="2"/>
        <v>99.38678507733961</v>
      </c>
    </row>
    <row r="78" spans="1:8" s="119" customFormat="1" ht="16.5" customHeight="1">
      <c r="A78" s="260">
        <v>3213</v>
      </c>
      <c r="B78" s="261"/>
      <c r="C78" s="262"/>
      <c r="D78" s="216" t="s">
        <v>83</v>
      </c>
      <c r="E78" s="52">
        <v>586.38</v>
      </c>
      <c r="F78" s="52">
        <v>1065.8900000000001</v>
      </c>
      <c r="G78" s="52">
        <v>1145.8900000000001</v>
      </c>
      <c r="H78" s="52">
        <f t="shared" si="2"/>
        <v>107.50546491664244</v>
      </c>
    </row>
    <row r="79" spans="1:8" s="119" customFormat="1" ht="19.5" customHeight="1">
      <c r="A79" s="267">
        <v>3221</v>
      </c>
      <c r="B79" s="267"/>
      <c r="C79" s="267"/>
      <c r="D79" s="216" t="s">
        <v>207</v>
      </c>
      <c r="E79" s="52">
        <v>9563</v>
      </c>
      <c r="F79" s="52">
        <v>9556.66</v>
      </c>
      <c r="G79" s="52">
        <v>9774.2900000000009</v>
      </c>
      <c r="H79" s="52">
        <f t="shared" si="2"/>
        <v>102.27726004692018</v>
      </c>
    </row>
    <row r="80" spans="1:8" s="119" customFormat="1" ht="24.75" customHeight="1">
      <c r="A80" s="260">
        <v>3223</v>
      </c>
      <c r="B80" s="261"/>
      <c r="C80" s="262"/>
      <c r="D80" s="216" t="s">
        <v>87</v>
      </c>
      <c r="E80" s="52">
        <v>28600</v>
      </c>
      <c r="F80" s="52">
        <v>35000</v>
      </c>
      <c r="G80" s="52">
        <v>34302.79</v>
      </c>
      <c r="H80" s="52">
        <f t="shared" si="2"/>
        <v>98.007971428571423</v>
      </c>
    </row>
    <row r="81" spans="1:8" s="119" customFormat="1" ht="15" customHeight="1">
      <c r="A81" s="260">
        <v>3225</v>
      </c>
      <c r="B81" s="261"/>
      <c r="C81" s="262"/>
      <c r="D81" s="216" t="s">
        <v>208</v>
      </c>
      <c r="E81" s="52">
        <v>5120.5</v>
      </c>
      <c r="F81" s="52">
        <v>1800</v>
      </c>
      <c r="G81" s="52">
        <v>1799.77</v>
      </c>
      <c r="H81" s="52">
        <f t="shared" si="2"/>
        <v>99.987222222222215</v>
      </c>
    </row>
    <row r="82" spans="1:8" s="119" customFormat="1" ht="15" customHeight="1">
      <c r="A82" s="260">
        <v>3227</v>
      </c>
      <c r="B82" s="261"/>
      <c r="C82" s="262"/>
      <c r="D82" s="216" t="s">
        <v>209</v>
      </c>
      <c r="E82" s="52">
        <v>366.09</v>
      </c>
      <c r="F82" s="52">
        <v>298</v>
      </c>
      <c r="G82" s="52">
        <v>298</v>
      </c>
      <c r="H82" s="52">
        <f t="shared" si="2"/>
        <v>100</v>
      </c>
    </row>
    <row r="83" spans="1:8" s="119" customFormat="1" ht="15" customHeight="1">
      <c r="A83" s="260">
        <v>3231</v>
      </c>
      <c r="B83" s="261"/>
      <c r="C83" s="262"/>
      <c r="D83" s="216" t="s">
        <v>92</v>
      </c>
      <c r="E83" s="52">
        <v>19823.080000000002</v>
      </c>
      <c r="F83" s="52">
        <v>21007.27</v>
      </c>
      <c r="G83" s="52">
        <v>21821.27</v>
      </c>
      <c r="H83" s="52">
        <f t="shared" si="2"/>
        <v>103.87484904035603</v>
      </c>
    </row>
    <row r="84" spans="1:8" s="119" customFormat="1" ht="15" customHeight="1">
      <c r="A84" s="260">
        <v>3233</v>
      </c>
      <c r="B84" s="261"/>
      <c r="C84" s="262"/>
      <c r="D84" s="216" t="s">
        <v>94</v>
      </c>
      <c r="E84" s="52">
        <v>78</v>
      </c>
      <c r="F84" s="52">
        <v>78</v>
      </c>
      <c r="G84" s="52">
        <v>78</v>
      </c>
      <c r="H84" s="52">
        <f t="shared" si="2"/>
        <v>100</v>
      </c>
    </row>
    <row r="85" spans="1:8" s="119" customFormat="1" ht="17.25" customHeight="1">
      <c r="A85" s="260">
        <v>3234</v>
      </c>
      <c r="B85" s="261"/>
      <c r="C85" s="262"/>
      <c r="D85" s="216" t="s">
        <v>210</v>
      </c>
      <c r="E85" s="52">
        <v>11297.61</v>
      </c>
      <c r="F85" s="52">
        <v>13471.86</v>
      </c>
      <c r="G85" s="52">
        <v>12058.67</v>
      </c>
      <c r="H85" s="52">
        <f t="shared" si="2"/>
        <v>89.510060229248225</v>
      </c>
    </row>
    <row r="86" spans="1:8" s="119" customFormat="1" ht="17.25" customHeight="1">
      <c r="A86" s="269">
        <v>3235</v>
      </c>
      <c r="B86" s="269"/>
      <c r="C86" s="269"/>
      <c r="D86" s="216" t="s">
        <v>96</v>
      </c>
      <c r="E86" s="52">
        <v>100</v>
      </c>
      <c r="F86" s="52">
        <v>100</v>
      </c>
      <c r="G86" s="52">
        <v>99.6</v>
      </c>
      <c r="H86" s="52">
        <f t="shared" si="2"/>
        <v>99.6</v>
      </c>
    </row>
    <row r="87" spans="1:8" s="119" customFormat="1" ht="22.5" customHeight="1">
      <c r="A87" s="269">
        <v>3236</v>
      </c>
      <c r="B87" s="269"/>
      <c r="C87" s="269"/>
      <c r="D87" s="216" t="s">
        <v>97</v>
      </c>
      <c r="E87" s="52">
        <v>2500</v>
      </c>
      <c r="F87" s="52">
        <v>3140.65</v>
      </c>
      <c r="G87" s="52">
        <v>3142.55</v>
      </c>
      <c r="H87" s="52">
        <f t="shared" si="2"/>
        <v>100.06049703086941</v>
      </c>
    </row>
    <row r="88" spans="1:8" s="119" customFormat="1" ht="22.5" customHeight="1">
      <c r="A88" s="269">
        <v>3237</v>
      </c>
      <c r="B88" s="269"/>
      <c r="C88" s="269"/>
      <c r="D88" s="216" t="s">
        <v>98</v>
      </c>
      <c r="E88" s="52">
        <v>2215.34</v>
      </c>
      <c r="F88" s="52">
        <v>2515.92</v>
      </c>
      <c r="G88" s="52">
        <v>2490.87</v>
      </c>
      <c r="H88" s="52">
        <f t="shared" si="2"/>
        <v>99.004340360583797</v>
      </c>
    </row>
    <row r="89" spans="1:8" s="119" customFormat="1" ht="22.5" customHeight="1">
      <c r="A89" s="269">
        <v>3238</v>
      </c>
      <c r="B89" s="269"/>
      <c r="C89" s="269"/>
      <c r="D89" s="216" t="s">
        <v>99</v>
      </c>
      <c r="E89" s="52">
        <v>1813.72</v>
      </c>
      <c r="F89" s="52">
        <v>1930.32</v>
      </c>
      <c r="G89" s="52">
        <v>1931.98</v>
      </c>
      <c r="H89" s="52">
        <f t="shared" si="2"/>
        <v>100.08599610427287</v>
      </c>
    </row>
    <row r="90" spans="1:8" s="119" customFormat="1" ht="22.5" customHeight="1">
      <c r="A90" s="269">
        <v>3239</v>
      </c>
      <c r="B90" s="269"/>
      <c r="C90" s="269"/>
      <c r="D90" s="216" t="s">
        <v>100</v>
      </c>
      <c r="E90" s="52">
        <v>1803.5</v>
      </c>
      <c r="F90" s="52">
        <v>1046.75</v>
      </c>
      <c r="G90" s="52">
        <v>965.55</v>
      </c>
      <c r="H90" s="52">
        <f t="shared" si="2"/>
        <v>92.242655839503215</v>
      </c>
    </row>
    <row r="91" spans="1:8" s="119" customFormat="1" ht="15" customHeight="1">
      <c r="A91" s="269">
        <v>3292</v>
      </c>
      <c r="B91" s="269"/>
      <c r="C91" s="269"/>
      <c r="D91" s="216" t="s">
        <v>101</v>
      </c>
      <c r="E91" s="52">
        <v>197</v>
      </c>
      <c r="F91" s="52">
        <v>300</v>
      </c>
      <c r="G91" s="52">
        <v>0</v>
      </c>
      <c r="H91" s="52">
        <f>SUM(G91/F91*100)</f>
        <v>0</v>
      </c>
    </row>
    <row r="92" spans="1:8" s="119" customFormat="1" ht="15" customHeight="1">
      <c r="A92" s="269">
        <v>3293</v>
      </c>
      <c r="B92" s="269"/>
      <c r="C92" s="269"/>
      <c r="D92" s="216" t="s">
        <v>102</v>
      </c>
      <c r="E92" s="52">
        <v>443.88</v>
      </c>
      <c r="F92" s="52">
        <v>1050</v>
      </c>
      <c r="G92" s="52">
        <v>1047.76</v>
      </c>
      <c r="H92" s="52">
        <f>SUM(G92/F92*100)</f>
        <v>99.786666666666662</v>
      </c>
    </row>
    <row r="93" spans="1:8" s="119" customFormat="1" ht="21" customHeight="1">
      <c r="A93" s="269">
        <v>3294</v>
      </c>
      <c r="B93" s="269"/>
      <c r="C93" s="269"/>
      <c r="D93" s="216" t="s">
        <v>137</v>
      </c>
      <c r="E93" s="52">
        <v>212.09</v>
      </c>
      <c r="F93" s="52">
        <v>315</v>
      </c>
      <c r="G93" s="52">
        <v>315</v>
      </c>
      <c r="H93" s="52">
        <f>SUM(G93/F93*100)</f>
        <v>100</v>
      </c>
    </row>
    <row r="94" spans="1:8" s="119" customFormat="1" ht="21" customHeight="1">
      <c r="A94" s="269">
        <v>3295</v>
      </c>
      <c r="B94" s="269"/>
      <c r="C94" s="269"/>
      <c r="D94" s="216" t="s">
        <v>103</v>
      </c>
      <c r="E94" s="52">
        <v>80</v>
      </c>
      <c r="F94" s="52">
        <v>0</v>
      </c>
      <c r="G94" s="52">
        <v>0</v>
      </c>
      <c r="H94" s="52">
        <v>0</v>
      </c>
    </row>
    <row r="95" spans="1:8" s="119" customFormat="1" ht="27" customHeight="1">
      <c r="A95" s="269">
        <v>3299</v>
      </c>
      <c r="B95" s="269"/>
      <c r="C95" s="269"/>
      <c r="D95" s="216" t="s">
        <v>206</v>
      </c>
      <c r="E95" s="52">
        <v>664</v>
      </c>
      <c r="F95" s="52">
        <v>2867.93</v>
      </c>
      <c r="G95" s="52">
        <v>2867.93</v>
      </c>
      <c r="H95" s="52">
        <f>SUM(G95/F95*100)</f>
        <v>100</v>
      </c>
    </row>
    <row r="96" spans="1:8" s="119" customFormat="1" ht="22.5" customHeight="1">
      <c r="A96" s="269">
        <v>34</v>
      </c>
      <c r="B96" s="269"/>
      <c r="C96" s="269"/>
      <c r="D96" s="216" t="s">
        <v>108</v>
      </c>
      <c r="E96" s="52">
        <f>E97</f>
        <v>265</v>
      </c>
      <c r="F96" s="52">
        <f t="shared" ref="F96:G96" si="34">F97</f>
        <v>330</v>
      </c>
      <c r="G96" s="52">
        <f t="shared" si="34"/>
        <v>342.23</v>
      </c>
      <c r="H96" s="52">
        <f t="shared" ref="H96:H118" si="35">SUM(G96/F96*100)</f>
        <v>103.7060606060606</v>
      </c>
    </row>
    <row r="97" spans="1:8" s="119" customFormat="1" ht="22.5" customHeight="1">
      <c r="A97" s="269">
        <v>3431</v>
      </c>
      <c r="B97" s="269"/>
      <c r="C97" s="269"/>
      <c r="D97" s="216" t="s">
        <v>211</v>
      </c>
      <c r="E97" s="52">
        <v>265</v>
      </c>
      <c r="F97" s="52">
        <v>330</v>
      </c>
      <c r="G97" s="52">
        <v>342.23</v>
      </c>
      <c r="H97" s="52">
        <f t="shared" si="35"/>
        <v>103.7060606060606</v>
      </c>
    </row>
    <row r="98" spans="1:8" s="119" customFormat="1" ht="27" customHeight="1">
      <c r="A98" s="269">
        <v>37</v>
      </c>
      <c r="B98" s="269"/>
      <c r="C98" s="269"/>
      <c r="D98" s="216" t="s">
        <v>213</v>
      </c>
      <c r="E98" s="52">
        <f>E99</f>
        <v>636</v>
      </c>
      <c r="F98" s="52">
        <f t="shared" ref="F98:G98" si="36">F99</f>
        <v>616.95000000000005</v>
      </c>
      <c r="G98" s="52">
        <f t="shared" si="36"/>
        <v>616.95000000000005</v>
      </c>
      <c r="H98" s="52">
        <f t="shared" si="35"/>
        <v>100</v>
      </c>
    </row>
    <row r="99" spans="1:8" s="119" customFormat="1" ht="15" customHeight="1">
      <c r="A99" s="269">
        <v>3722</v>
      </c>
      <c r="B99" s="269"/>
      <c r="C99" s="269"/>
      <c r="D99" s="216" t="s">
        <v>212</v>
      </c>
      <c r="E99" s="52">
        <v>636</v>
      </c>
      <c r="F99" s="52">
        <v>616.95000000000005</v>
      </c>
      <c r="G99" s="52">
        <v>616.95000000000005</v>
      </c>
      <c r="H99" s="52">
        <f t="shared" si="35"/>
        <v>100</v>
      </c>
    </row>
    <row r="100" spans="1:8" s="119" customFormat="1" ht="15" customHeight="1">
      <c r="A100" s="269">
        <v>38</v>
      </c>
      <c r="B100" s="269"/>
      <c r="C100" s="269"/>
      <c r="D100" s="216" t="s">
        <v>113</v>
      </c>
      <c r="E100" s="52">
        <f>E101</f>
        <v>2.81</v>
      </c>
      <c r="F100" s="52">
        <f t="shared" ref="F100:G100" si="37">F101</f>
        <v>2.81</v>
      </c>
      <c r="G100" s="52">
        <f t="shared" si="37"/>
        <v>1.38</v>
      </c>
      <c r="H100" s="52">
        <f t="shared" si="35"/>
        <v>49.110320284697508</v>
      </c>
    </row>
    <row r="101" spans="1:8" s="119" customFormat="1" ht="23.25" customHeight="1">
      <c r="A101" s="269">
        <v>3812</v>
      </c>
      <c r="B101" s="269"/>
      <c r="C101" s="269"/>
      <c r="D101" s="216" t="s">
        <v>115</v>
      </c>
      <c r="E101" s="52">
        <v>2.81</v>
      </c>
      <c r="F101" s="52">
        <v>2.81</v>
      </c>
      <c r="G101" s="52">
        <v>1.38</v>
      </c>
      <c r="H101" s="52">
        <f t="shared" si="35"/>
        <v>49.110320284697508</v>
      </c>
    </row>
    <row r="102" spans="1:8" ht="15.75" customHeight="1">
      <c r="A102" s="268" t="s">
        <v>197</v>
      </c>
      <c r="B102" s="268"/>
      <c r="C102" s="268"/>
      <c r="D102" s="217" t="s">
        <v>183</v>
      </c>
      <c r="E102" s="54">
        <f>E103</f>
        <v>1009</v>
      </c>
      <c r="F102" s="54">
        <f t="shared" ref="F102" si="38">F103</f>
        <v>1040.33</v>
      </c>
      <c r="G102" s="54">
        <f>G103</f>
        <v>130.25</v>
      </c>
      <c r="H102" s="54">
        <f t="shared" si="35"/>
        <v>12.520065748368307</v>
      </c>
    </row>
    <row r="103" spans="1:8" ht="25.5" customHeight="1">
      <c r="A103" s="269">
        <v>3</v>
      </c>
      <c r="B103" s="269"/>
      <c r="C103" s="269"/>
      <c r="D103" s="216" t="s">
        <v>4</v>
      </c>
      <c r="E103" s="52">
        <f>SUM(E104+E111)</f>
        <v>1009</v>
      </c>
      <c r="F103" s="52">
        <f t="shared" ref="F103" si="39">SUM(F104+F111)</f>
        <v>1040.33</v>
      </c>
      <c r="G103" s="52">
        <f>SUM(G104+G111)</f>
        <v>130.25</v>
      </c>
      <c r="H103" s="52">
        <f t="shared" si="35"/>
        <v>12.520065748368307</v>
      </c>
    </row>
    <row r="104" spans="1:8" ht="20.25" customHeight="1">
      <c r="A104" s="269">
        <v>32</v>
      </c>
      <c r="B104" s="269"/>
      <c r="C104" s="269"/>
      <c r="D104" s="216" t="s">
        <v>11</v>
      </c>
      <c r="E104" s="52">
        <f>SUM(E105:E110)</f>
        <v>1000</v>
      </c>
      <c r="F104" s="52">
        <f>SUM(F105:F110)</f>
        <v>1031.33</v>
      </c>
      <c r="G104" s="52">
        <f>SUM(G105:G110)</f>
        <v>130.25</v>
      </c>
      <c r="H104" s="52">
        <f t="shared" si="35"/>
        <v>12.629323300980289</v>
      </c>
    </row>
    <row r="105" spans="1:8" s="53" customFormat="1" ht="20.25" customHeight="1">
      <c r="A105" s="270">
        <v>3222</v>
      </c>
      <c r="B105" s="271"/>
      <c r="C105" s="272"/>
      <c r="D105" s="216" t="s">
        <v>86</v>
      </c>
      <c r="E105" s="52">
        <v>0</v>
      </c>
      <c r="F105" s="52">
        <v>0.03</v>
      </c>
      <c r="G105" s="52">
        <v>0.03</v>
      </c>
      <c r="H105" s="52"/>
    </row>
    <row r="106" spans="1:8" ht="15" customHeight="1">
      <c r="A106" s="269">
        <v>3235</v>
      </c>
      <c r="B106" s="269"/>
      <c r="C106" s="269"/>
      <c r="D106" s="216" t="s">
        <v>96</v>
      </c>
      <c r="E106" s="52">
        <v>20</v>
      </c>
      <c r="F106" s="52">
        <v>20</v>
      </c>
      <c r="G106" s="52">
        <v>20</v>
      </c>
      <c r="H106" s="52">
        <f t="shared" si="35"/>
        <v>100</v>
      </c>
    </row>
    <row r="107" spans="1:8" ht="15" customHeight="1">
      <c r="A107" s="269">
        <v>3237</v>
      </c>
      <c r="B107" s="269"/>
      <c r="C107" s="269"/>
      <c r="D107" s="216" t="s">
        <v>98</v>
      </c>
      <c r="E107" s="52">
        <v>100</v>
      </c>
      <c r="F107" s="52">
        <v>100</v>
      </c>
      <c r="G107" s="52">
        <v>0</v>
      </c>
      <c r="H107" s="52">
        <f t="shared" si="35"/>
        <v>0</v>
      </c>
    </row>
    <row r="108" spans="1:8" ht="21.75" customHeight="1">
      <c r="A108" s="269">
        <v>3239</v>
      </c>
      <c r="B108" s="269"/>
      <c r="C108" s="269"/>
      <c r="D108" s="216" t="s">
        <v>100</v>
      </c>
      <c r="E108" s="52">
        <v>100</v>
      </c>
      <c r="F108" s="52">
        <v>100</v>
      </c>
      <c r="G108" s="52">
        <v>0</v>
      </c>
      <c r="H108" s="52">
        <f t="shared" si="35"/>
        <v>0</v>
      </c>
    </row>
    <row r="109" spans="1:8" s="53" customFormat="1" ht="21.75" customHeight="1">
      <c r="A109" s="270">
        <v>3293</v>
      </c>
      <c r="B109" s="271"/>
      <c r="C109" s="272"/>
      <c r="D109" s="216" t="s">
        <v>102</v>
      </c>
      <c r="E109" s="52">
        <v>0</v>
      </c>
      <c r="F109" s="52">
        <v>31.3</v>
      </c>
      <c r="G109" s="52">
        <v>31.3</v>
      </c>
      <c r="H109" s="52">
        <f t="shared" si="35"/>
        <v>100</v>
      </c>
    </row>
    <row r="110" spans="1:8" ht="21.75" customHeight="1">
      <c r="A110" s="269">
        <v>3299</v>
      </c>
      <c r="B110" s="269"/>
      <c r="C110" s="269"/>
      <c r="D110" s="216" t="s">
        <v>206</v>
      </c>
      <c r="E110" s="52">
        <v>780</v>
      </c>
      <c r="F110" s="52">
        <v>780</v>
      </c>
      <c r="G110" s="52">
        <v>78.92</v>
      </c>
      <c r="H110" s="52">
        <f t="shared" si="35"/>
        <v>10.117948717948719</v>
      </c>
    </row>
    <row r="111" spans="1:8" ht="21.75" customHeight="1">
      <c r="A111" s="269">
        <v>34</v>
      </c>
      <c r="B111" s="269"/>
      <c r="C111" s="269"/>
      <c r="D111" s="216" t="s">
        <v>108</v>
      </c>
      <c r="E111" s="52">
        <f>E112</f>
        <v>9</v>
      </c>
      <c r="F111" s="52">
        <f t="shared" ref="F111:G111" si="40">F112</f>
        <v>9</v>
      </c>
      <c r="G111" s="52">
        <f t="shared" si="40"/>
        <v>0</v>
      </c>
      <c r="H111" s="52">
        <f t="shared" si="35"/>
        <v>0</v>
      </c>
    </row>
    <row r="112" spans="1:8" ht="21.75" customHeight="1">
      <c r="A112" s="269">
        <v>3433</v>
      </c>
      <c r="B112" s="269"/>
      <c r="C112" s="269"/>
      <c r="D112" s="216" t="s">
        <v>122</v>
      </c>
      <c r="E112" s="52">
        <v>9</v>
      </c>
      <c r="F112" s="52">
        <v>9</v>
      </c>
      <c r="G112" s="52">
        <v>0</v>
      </c>
      <c r="H112" s="52">
        <f t="shared" si="35"/>
        <v>0</v>
      </c>
    </row>
    <row r="113" spans="1:8" s="126" customFormat="1" ht="15" customHeight="1">
      <c r="A113" s="268" t="s">
        <v>199</v>
      </c>
      <c r="B113" s="268"/>
      <c r="C113" s="268"/>
      <c r="D113" s="217" t="s">
        <v>192</v>
      </c>
      <c r="E113" s="54">
        <f>SUM(E115+E121+E123)</f>
        <v>26749.52</v>
      </c>
      <c r="F113" s="54">
        <f t="shared" ref="F113" si="41">SUM(F115+F121+F123)</f>
        <v>25090</v>
      </c>
      <c r="G113" s="54">
        <f>SUM(G115+G121+G123)</f>
        <v>24732.54</v>
      </c>
      <c r="H113" s="52">
        <f t="shared" si="35"/>
        <v>98.575288959744924</v>
      </c>
    </row>
    <row r="114" spans="1:8" s="126" customFormat="1">
      <c r="A114" s="267">
        <v>3</v>
      </c>
      <c r="B114" s="267"/>
      <c r="C114" s="267"/>
      <c r="D114" s="216" t="s">
        <v>4</v>
      </c>
      <c r="E114" s="52">
        <f>SUM(E115+E121+E123)</f>
        <v>26749.52</v>
      </c>
      <c r="F114" s="52">
        <f t="shared" ref="F114:G114" si="42">SUM(F115+F121+F123)</f>
        <v>25090</v>
      </c>
      <c r="G114" s="52">
        <f t="shared" si="42"/>
        <v>24732.54</v>
      </c>
      <c r="H114" s="52">
        <f t="shared" si="35"/>
        <v>98.575288959744924</v>
      </c>
    </row>
    <row r="115" spans="1:8" s="119" customFormat="1">
      <c r="A115" s="267">
        <v>32</v>
      </c>
      <c r="B115" s="267"/>
      <c r="C115" s="267"/>
      <c r="D115" s="216" t="s">
        <v>11</v>
      </c>
      <c r="E115" s="52">
        <f>SUM(E116:E120)</f>
        <v>4600</v>
      </c>
      <c r="F115" s="52">
        <f t="shared" ref="F115:G115" si="43">SUM(F116:F120)</f>
        <v>4450</v>
      </c>
      <c r="G115" s="52">
        <f t="shared" si="43"/>
        <v>4092.75</v>
      </c>
      <c r="H115" s="52">
        <f t="shared" si="35"/>
        <v>91.971910112359552</v>
      </c>
    </row>
    <row r="116" spans="1:8" s="119" customFormat="1" ht="15" customHeight="1">
      <c r="A116" s="267">
        <v>3221</v>
      </c>
      <c r="B116" s="267"/>
      <c r="C116" s="267"/>
      <c r="D116" s="216" t="s">
        <v>207</v>
      </c>
      <c r="E116" s="52">
        <v>3300</v>
      </c>
      <c r="F116" s="52">
        <v>3300</v>
      </c>
      <c r="G116" s="52">
        <v>3092.75</v>
      </c>
      <c r="H116" s="52">
        <f t="shared" si="35"/>
        <v>93.719696969696969</v>
      </c>
    </row>
    <row r="117" spans="1:8" s="119" customFormat="1" ht="15" customHeight="1">
      <c r="A117" s="267">
        <v>3237</v>
      </c>
      <c r="B117" s="267"/>
      <c r="C117" s="267"/>
      <c r="D117" s="216" t="s">
        <v>98</v>
      </c>
      <c r="E117" s="52">
        <v>450</v>
      </c>
      <c r="F117" s="52">
        <v>50</v>
      </c>
      <c r="G117" s="52">
        <v>0</v>
      </c>
      <c r="H117" s="52">
        <f t="shared" si="35"/>
        <v>0</v>
      </c>
    </row>
    <row r="118" spans="1:8" s="119" customFormat="1" ht="22.5" customHeight="1">
      <c r="A118" s="267">
        <v>3239</v>
      </c>
      <c r="B118" s="267"/>
      <c r="C118" s="267"/>
      <c r="D118" s="216" t="s">
        <v>100</v>
      </c>
      <c r="E118" s="52">
        <v>500</v>
      </c>
      <c r="F118" s="52">
        <v>50</v>
      </c>
      <c r="G118" s="52">
        <v>0</v>
      </c>
      <c r="H118" s="52">
        <f t="shared" si="35"/>
        <v>0</v>
      </c>
    </row>
    <row r="119" spans="1:8" s="119" customFormat="1" ht="22.5" customHeight="1">
      <c r="A119" s="267">
        <v>3293</v>
      </c>
      <c r="B119" s="267"/>
      <c r="C119" s="267"/>
      <c r="D119" s="216" t="s">
        <v>102</v>
      </c>
      <c r="E119" s="52">
        <v>150</v>
      </c>
      <c r="F119" s="52">
        <v>50</v>
      </c>
      <c r="G119" s="52">
        <v>0</v>
      </c>
      <c r="H119" s="52">
        <f t="shared" si="2"/>
        <v>0</v>
      </c>
    </row>
    <row r="120" spans="1:8" s="119" customFormat="1" ht="22.5" customHeight="1">
      <c r="A120" s="269">
        <v>3299</v>
      </c>
      <c r="B120" s="269"/>
      <c r="C120" s="269"/>
      <c r="D120" s="216" t="s">
        <v>206</v>
      </c>
      <c r="E120" s="52">
        <v>200</v>
      </c>
      <c r="F120" s="52">
        <v>1000</v>
      </c>
      <c r="G120" s="52">
        <v>1000</v>
      </c>
      <c r="H120" s="52">
        <f t="shared" ref="H120:H131" si="44">SUM(G120/F120*100)</f>
        <v>100</v>
      </c>
    </row>
    <row r="121" spans="1:8" s="119" customFormat="1" ht="26.25" customHeight="1">
      <c r="A121" s="267">
        <v>37</v>
      </c>
      <c r="B121" s="267"/>
      <c r="C121" s="267"/>
      <c r="D121" s="216" t="s">
        <v>213</v>
      </c>
      <c r="E121" s="52">
        <f>E122</f>
        <v>21200</v>
      </c>
      <c r="F121" s="52">
        <f t="shared" ref="F121:G121" si="45">F122</f>
        <v>20640</v>
      </c>
      <c r="G121" s="52">
        <f t="shared" si="45"/>
        <v>20639.79</v>
      </c>
      <c r="H121" s="52">
        <f t="shared" si="44"/>
        <v>99.998982558139531</v>
      </c>
    </row>
    <row r="122" spans="1:8" s="119" customFormat="1" ht="15" customHeight="1">
      <c r="A122" s="267">
        <v>3722</v>
      </c>
      <c r="B122" s="267"/>
      <c r="C122" s="267"/>
      <c r="D122" s="216" t="s">
        <v>212</v>
      </c>
      <c r="E122" s="52">
        <v>21200</v>
      </c>
      <c r="F122" s="52">
        <v>20640</v>
      </c>
      <c r="G122" s="52">
        <v>20639.79</v>
      </c>
      <c r="H122" s="52">
        <f t="shared" si="44"/>
        <v>99.998982558139531</v>
      </c>
    </row>
    <row r="123" spans="1:8" s="119" customFormat="1" ht="15" customHeight="1">
      <c r="A123" s="267">
        <v>38</v>
      </c>
      <c r="B123" s="267"/>
      <c r="C123" s="267"/>
      <c r="D123" s="216" t="s">
        <v>113</v>
      </c>
      <c r="E123" s="52">
        <f>E124</f>
        <v>949.52</v>
      </c>
      <c r="F123" s="52">
        <f t="shared" ref="F123:G123" si="46">F124</f>
        <v>0</v>
      </c>
      <c r="G123" s="52">
        <f t="shared" si="46"/>
        <v>0</v>
      </c>
      <c r="H123" s="52">
        <v>0</v>
      </c>
    </row>
    <row r="124" spans="1:8" s="119" customFormat="1" ht="15" customHeight="1">
      <c r="A124" s="267">
        <v>3812</v>
      </c>
      <c r="B124" s="267"/>
      <c r="C124" s="267"/>
      <c r="D124" s="216" t="s">
        <v>115</v>
      </c>
      <c r="E124" s="52">
        <v>949.52</v>
      </c>
      <c r="F124" s="52">
        <v>0</v>
      </c>
      <c r="G124" s="52">
        <v>0</v>
      </c>
      <c r="H124" s="52">
        <v>0</v>
      </c>
    </row>
    <row r="125" spans="1:8" s="126" customFormat="1" ht="15" customHeight="1">
      <c r="A125" s="260" t="s">
        <v>199</v>
      </c>
      <c r="B125" s="261"/>
      <c r="C125" s="262"/>
      <c r="D125" s="216" t="s">
        <v>240</v>
      </c>
      <c r="E125" s="52">
        <f>E126</f>
        <v>116132</v>
      </c>
      <c r="F125" s="52">
        <f t="shared" ref="F125:G125" si="47">F126</f>
        <v>117081.52</v>
      </c>
      <c r="G125" s="52">
        <f t="shared" si="47"/>
        <v>109317.92</v>
      </c>
      <c r="H125" s="52">
        <f t="shared" si="44"/>
        <v>93.369064562878918</v>
      </c>
    </row>
    <row r="126" spans="1:8" s="126" customFormat="1" ht="15" customHeight="1">
      <c r="A126" s="260">
        <v>3</v>
      </c>
      <c r="B126" s="261"/>
      <c r="C126" s="262"/>
      <c r="D126" s="216" t="s">
        <v>4</v>
      </c>
      <c r="E126" s="52">
        <f>SUM(E127+E129)</f>
        <v>116132</v>
      </c>
      <c r="F126" s="52">
        <f t="shared" ref="F126:G126" si="48">SUM(F127+F129)</f>
        <v>117081.52</v>
      </c>
      <c r="G126" s="52">
        <f t="shared" si="48"/>
        <v>109317.92</v>
      </c>
      <c r="H126" s="52">
        <f t="shared" si="44"/>
        <v>93.369064562878918</v>
      </c>
    </row>
    <row r="127" spans="1:8" s="119" customFormat="1" ht="27" customHeight="1">
      <c r="A127" s="260">
        <v>37</v>
      </c>
      <c r="B127" s="261"/>
      <c r="C127" s="262"/>
      <c r="D127" s="216" t="s">
        <v>241</v>
      </c>
      <c r="E127" s="52">
        <v>116132</v>
      </c>
      <c r="F127" s="52">
        <v>116132</v>
      </c>
      <c r="G127" s="52">
        <v>108368.4</v>
      </c>
      <c r="H127" s="52">
        <f t="shared" si="44"/>
        <v>93.314848620535258</v>
      </c>
    </row>
    <row r="128" spans="1:8" s="119" customFormat="1" ht="15" customHeight="1">
      <c r="A128" s="260">
        <v>3722</v>
      </c>
      <c r="B128" s="261"/>
      <c r="C128" s="262"/>
      <c r="D128" s="216" t="s">
        <v>242</v>
      </c>
      <c r="E128" s="52">
        <v>116132</v>
      </c>
      <c r="F128" s="52">
        <v>116132</v>
      </c>
      <c r="G128" s="52">
        <v>108368.4</v>
      </c>
      <c r="H128" s="52">
        <f t="shared" si="44"/>
        <v>93.314848620535258</v>
      </c>
    </row>
    <row r="129" spans="1:8" s="119" customFormat="1" ht="25.5" customHeight="1">
      <c r="A129" s="260">
        <v>38</v>
      </c>
      <c r="B129" s="261"/>
      <c r="C129" s="262"/>
      <c r="D129" s="216" t="s">
        <v>243</v>
      </c>
      <c r="E129" s="52">
        <f>E130</f>
        <v>0</v>
      </c>
      <c r="F129" s="52">
        <f>F130</f>
        <v>949.52</v>
      </c>
      <c r="G129" s="52">
        <f>G130</f>
        <v>949.52</v>
      </c>
      <c r="H129" s="52">
        <f t="shared" si="44"/>
        <v>100</v>
      </c>
    </row>
    <row r="130" spans="1:8" s="119" customFormat="1" ht="15" customHeight="1">
      <c r="A130" s="260">
        <v>3812</v>
      </c>
      <c r="B130" s="261"/>
      <c r="C130" s="262"/>
      <c r="D130" s="216" t="s">
        <v>115</v>
      </c>
      <c r="E130" s="52">
        <v>0</v>
      </c>
      <c r="F130" s="52">
        <v>949.52</v>
      </c>
      <c r="G130" s="52">
        <v>949.52</v>
      </c>
      <c r="H130" s="52">
        <f t="shared" si="44"/>
        <v>100</v>
      </c>
    </row>
    <row r="131" spans="1:8" s="126" customFormat="1">
      <c r="A131" s="266" t="s">
        <v>214</v>
      </c>
      <c r="B131" s="266"/>
      <c r="C131" s="266"/>
      <c r="D131" s="217" t="s">
        <v>133</v>
      </c>
      <c r="E131" s="52">
        <f>E132</f>
        <v>1797.1999999999998</v>
      </c>
      <c r="F131" s="52">
        <f t="shared" ref="F131:G131" si="49">F132</f>
        <v>297.2</v>
      </c>
      <c r="G131" s="52">
        <f t="shared" si="49"/>
        <v>452.2</v>
      </c>
      <c r="H131" s="54">
        <f t="shared" si="44"/>
        <v>152.15343203230148</v>
      </c>
    </row>
    <row r="132" spans="1:8" s="119" customFormat="1" ht="15" customHeight="1">
      <c r="A132" s="267">
        <v>3</v>
      </c>
      <c r="B132" s="267"/>
      <c r="C132" s="267"/>
      <c r="D132" s="216" t="s">
        <v>4</v>
      </c>
      <c r="E132" s="52">
        <f t="shared" ref="E132:G132" si="50">E133</f>
        <v>1797.1999999999998</v>
      </c>
      <c r="F132" s="52">
        <f t="shared" si="50"/>
        <v>297.2</v>
      </c>
      <c r="G132" s="52">
        <f t="shared" si="50"/>
        <v>452.2</v>
      </c>
      <c r="H132" s="52">
        <f t="shared" ref="H132" si="51">SUM(G132/F132*100)</f>
        <v>152.15343203230148</v>
      </c>
    </row>
    <row r="133" spans="1:8" s="119" customFormat="1" ht="15" customHeight="1">
      <c r="A133" s="269">
        <v>32</v>
      </c>
      <c r="B133" s="269"/>
      <c r="C133" s="269"/>
      <c r="D133" s="216" t="s">
        <v>11</v>
      </c>
      <c r="E133" s="52">
        <f>SUM(E134:E137)</f>
        <v>1797.1999999999998</v>
      </c>
      <c r="F133" s="52">
        <f t="shared" ref="F133:G133" si="52">SUM(F134:F137)</f>
        <v>297.2</v>
      </c>
      <c r="G133" s="52">
        <f t="shared" si="52"/>
        <v>452.2</v>
      </c>
      <c r="H133" s="52">
        <f t="shared" ref="H133:H140" si="53">SUM(G133/F133*100)</f>
        <v>152.15343203230148</v>
      </c>
    </row>
    <row r="134" spans="1:8" s="119" customFormat="1" ht="15" customHeight="1">
      <c r="A134" s="267">
        <v>3211</v>
      </c>
      <c r="B134" s="267"/>
      <c r="C134" s="267"/>
      <c r="D134" s="216" t="s">
        <v>31</v>
      </c>
      <c r="E134" s="52">
        <v>354.8</v>
      </c>
      <c r="F134" s="52">
        <v>234.8</v>
      </c>
      <c r="G134" s="52">
        <v>234.8</v>
      </c>
      <c r="H134" s="52">
        <f t="shared" si="53"/>
        <v>100</v>
      </c>
    </row>
    <row r="135" spans="1:8" s="119" customFormat="1" ht="15" customHeight="1">
      <c r="A135" s="260">
        <v>3225</v>
      </c>
      <c r="B135" s="261"/>
      <c r="C135" s="262"/>
      <c r="D135" s="216" t="s">
        <v>208</v>
      </c>
      <c r="E135" s="52">
        <v>500</v>
      </c>
      <c r="F135" s="52">
        <v>10</v>
      </c>
      <c r="G135" s="52">
        <v>0</v>
      </c>
      <c r="H135" s="52">
        <f t="shared" si="53"/>
        <v>0</v>
      </c>
    </row>
    <row r="136" spans="1:8" s="119" customFormat="1" ht="15" customHeight="1">
      <c r="A136" s="260">
        <v>3231</v>
      </c>
      <c r="B136" s="261"/>
      <c r="C136" s="262"/>
      <c r="D136" s="216" t="s">
        <v>92</v>
      </c>
      <c r="E136" s="52">
        <v>42.4</v>
      </c>
      <c r="F136" s="52">
        <v>42.4</v>
      </c>
      <c r="G136" s="52">
        <v>42.4</v>
      </c>
      <c r="H136" s="52">
        <f t="shared" si="53"/>
        <v>100</v>
      </c>
    </row>
    <row r="137" spans="1:8" s="119" customFormat="1" ht="15" customHeight="1">
      <c r="A137" s="267">
        <v>3299</v>
      </c>
      <c r="B137" s="267"/>
      <c r="C137" s="267"/>
      <c r="D137" s="216" t="s">
        <v>206</v>
      </c>
      <c r="E137" s="52">
        <v>900</v>
      </c>
      <c r="F137" s="52">
        <v>10</v>
      </c>
      <c r="G137" s="52">
        <v>175</v>
      </c>
      <c r="H137" s="52">
        <f>SUM(G137/F137*100)</f>
        <v>1750</v>
      </c>
    </row>
    <row r="138" spans="1:8" s="126" customFormat="1" ht="15" customHeight="1">
      <c r="A138" s="266" t="s">
        <v>215</v>
      </c>
      <c r="B138" s="266"/>
      <c r="C138" s="266"/>
      <c r="D138" s="217" t="s">
        <v>216</v>
      </c>
      <c r="E138" s="54">
        <f>E139</f>
        <v>1500</v>
      </c>
      <c r="F138" s="54">
        <f t="shared" ref="F138:G138" si="54">F139</f>
        <v>540</v>
      </c>
      <c r="G138" s="54">
        <f t="shared" si="54"/>
        <v>540</v>
      </c>
      <c r="H138" s="52">
        <f t="shared" si="53"/>
        <v>100</v>
      </c>
    </row>
    <row r="139" spans="1:8">
      <c r="A139" s="267">
        <v>3</v>
      </c>
      <c r="B139" s="267"/>
      <c r="C139" s="267"/>
      <c r="D139" s="216" t="s">
        <v>4</v>
      </c>
      <c r="E139" s="52">
        <f>E140</f>
        <v>1500</v>
      </c>
      <c r="F139" s="52">
        <f t="shared" ref="F139:G139" si="55">F140</f>
        <v>540</v>
      </c>
      <c r="G139" s="52">
        <f t="shared" si="55"/>
        <v>540</v>
      </c>
      <c r="H139" s="52">
        <f t="shared" si="53"/>
        <v>100</v>
      </c>
    </row>
    <row r="140" spans="1:8">
      <c r="A140" s="267">
        <v>32</v>
      </c>
      <c r="B140" s="267"/>
      <c r="C140" s="267"/>
      <c r="D140" s="216" t="s">
        <v>11</v>
      </c>
      <c r="E140" s="52">
        <v>1500</v>
      </c>
      <c r="F140" s="52">
        <v>540</v>
      </c>
      <c r="G140" s="52">
        <v>540</v>
      </c>
      <c r="H140" s="52">
        <f t="shared" si="53"/>
        <v>100</v>
      </c>
    </row>
    <row r="141" spans="1:8">
      <c r="A141" s="267">
        <v>3211</v>
      </c>
      <c r="B141" s="267"/>
      <c r="C141" s="267"/>
      <c r="D141" s="216" t="s">
        <v>31</v>
      </c>
      <c r="E141" s="52">
        <v>1500</v>
      </c>
      <c r="F141" s="52">
        <v>540</v>
      </c>
      <c r="G141" s="52">
        <v>540</v>
      </c>
      <c r="H141" s="52">
        <f t="shared" ref="H141" si="56">SUM(G141/F141*100)</f>
        <v>100</v>
      </c>
    </row>
    <row r="142" spans="1:8" s="126" customFormat="1">
      <c r="A142" s="268" t="s">
        <v>217</v>
      </c>
      <c r="B142" s="268"/>
      <c r="C142" s="268"/>
      <c r="D142" s="217" t="s">
        <v>218</v>
      </c>
      <c r="E142" s="54">
        <f t="shared" ref="E142:G144" si="57">E143</f>
        <v>140</v>
      </c>
      <c r="F142" s="54">
        <f t="shared" si="57"/>
        <v>136</v>
      </c>
      <c r="G142" s="54">
        <f t="shared" si="57"/>
        <v>136</v>
      </c>
      <c r="H142" s="54">
        <f t="shared" ref="H142:H147" si="58">SUM(G142/F142*100)</f>
        <v>100</v>
      </c>
    </row>
    <row r="143" spans="1:8" s="119" customFormat="1">
      <c r="A143" s="266" t="s">
        <v>199</v>
      </c>
      <c r="B143" s="266"/>
      <c r="C143" s="266"/>
      <c r="D143" s="217" t="s">
        <v>192</v>
      </c>
      <c r="E143" s="54">
        <f t="shared" si="57"/>
        <v>140</v>
      </c>
      <c r="F143" s="54">
        <f t="shared" si="57"/>
        <v>136</v>
      </c>
      <c r="G143" s="54">
        <f t="shared" si="57"/>
        <v>136</v>
      </c>
      <c r="H143" s="54">
        <f t="shared" si="58"/>
        <v>100</v>
      </c>
    </row>
    <row r="144" spans="1:8" s="119" customFormat="1" ht="15" customHeight="1">
      <c r="A144" s="267">
        <v>3</v>
      </c>
      <c r="B144" s="267"/>
      <c r="C144" s="267"/>
      <c r="D144" s="216" t="s">
        <v>4</v>
      </c>
      <c r="E144" s="52">
        <f t="shared" si="57"/>
        <v>140</v>
      </c>
      <c r="F144" s="52">
        <f t="shared" si="57"/>
        <v>136</v>
      </c>
      <c r="G144" s="52">
        <f t="shared" si="57"/>
        <v>136</v>
      </c>
      <c r="H144" s="52">
        <f t="shared" si="58"/>
        <v>100</v>
      </c>
    </row>
    <row r="145" spans="1:8" s="119" customFormat="1" ht="15" customHeight="1">
      <c r="A145" s="267">
        <v>32</v>
      </c>
      <c r="B145" s="267"/>
      <c r="C145" s="267"/>
      <c r="D145" s="216" t="s">
        <v>11</v>
      </c>
      <c r="E145" s="52">
        <f>E146</f>
        <v>140</v>
      </c>
      <c r="F145" s="52">
        <f t="shared" ref="F145:G145" si="59">F146</f>
        <v>136</v>
      </c>
      <c r="G145" s="52">
        <f t="shared" si="59"/>
        <v>136</v>
      </c>
      <c r="H145" s="52">
        <f t="shared" si="58"/>
        <v>100</v>
      </c>
    </row>
    <row r="146" spans="1:8" s="119" customFormat="1" ht="15" customHeight="1">
      <c r="A146" s="267">
        <v>3222</v>
      </c>
      <c r="B146" s="267"/>
      <c r="C146" s="267"/>
      <c r="D146" s="216" t="s">
        <v>86</v>
      </c>
      <c r="E146" s="52">
        <v>140</v>
      </c>
      <c r="F146" s="52">
        <v>136</v>
      </c>
      <c r="G146" s="52">
        <v>136</v>
      </c>
      <c r="H146" s="52">
        <f t="shared" si="58"/>
        <v>100</v>
      </c>
    </row>
    <row r="147" spans="1:8" s="126" customFormat="1" ht="15" customHeight="1">
      <c r="A147" s="266" t="s">
        <v>225</v>
      </c>
      <c r="B147" s="266"/>
      <c r="C147" s="266"/>
      <c r="D147" s="217" t="s">
        <v>226</v>
      </c>
      <c r="E147" s="54">
        <f>SUM(E148+E152)</f>
        <v>3229.3199999999997</v>
      </c>
      <c r="F147" s="54">
        <f t="shared" ref="F147:G147" si="60">SUM(F148+F152)</f>
        <v>3229.3199999999997</v>
      </c>
      <c r="G147" s="54">
        <f t="shared" si="60"/>
        <v>3229.3199999999997</v>
      </c>
      <c r="H147" s="54">
        <f t="shared" si="58"/>
        <v>100</v>
      </c>
    </row>
    <row r="148" spans="1:8" s="119" customFormat="1" ht="15" customHeight="1">
      <c r="A148" s="266" t="s">
        <v>199</v>
      </c>
      <c r="B148" s="266"/>
      <c r="C148" s="266"/>
      <c r="D148" s="217" t="s">
        <v>192</v>
      </c>
      <c r="E148" s="54">
        <f>E149</f>
        <v>153.76</v>
      </c>
      <c r="F148" s="54">
        <f t="shared" ref="F148:G149" si="61">F149</f>
        <v>153.76</v>
      </c>
      <c r="G148" s="54">
        <f t="shared" si="61"/>
        <v>153.76</v>
      </c>
      <c r="H148" s="54">
        <f t="shared" ref="H148" si="62">SUM(G148/F148*100)</f>
        <v>100</v>
      </c>
    </row>
    <row r="149" spans="1:8" s="119" customFormat="1" ht="15" customHeight="1">
      <c r="A149" s="267">
        <v>3</v>
      </c>
      <c r="B149" s="267"/>
      <c r="C149" s="267"/>
      <c r="D149" s="216" t="s">
        <v>4</v>
      </c>
      <c r="E149" s="54">
        <f>E150</f>
        <v>153.76</v>
      </c>
      <c r="F149" s="54">
        <f t="shared" si="61"/>
        <v>153.76</v>
      </c>
      <c r="G149" s="54">
        <f t="shared" si="61"/>
        <v>153.76</v>
      </c>
      <c r="H149" s="52">
        <f t="shared" ref="H149:H150" si="63">SUM(G149/F149*100)</f>
        <v>100</v>
      </c>
    </row>
    <row r="150" spans="1:8" s="119" customFormat="1" ht="17.25" customHeight="1">
      <c r="A150" s="267">
        <v>32</v>
      </c>
      <c r="B150" s="267"/>
      <c r="C150" s="267"/>
      <c r="D150" s="216" t="s">
        <v>11</v>
      </c>
      <c r="E150" s="52">
        <v>153.76</v>
      </c>
      <c r="F150" s="52">
        <v>153.76</v>
      </c>
      <c r="G150" s="52">
        <v>153.76</v>
      </c>
      <c r="H150" s="52">
        <f t="shared" si="63"/>
        <v>100</v>
      </c>
    </row>
    <row r="151" spans="1:8" s="119" customFormat="1" ht="15" customHeight="1">
      <c r="A151" s="267">
        <v>3222</v>
      </c>
      <c r="B151" s="267"/>
      <c r="C151" s="267"/>
      <c r="D151" s="216" t="s">
        <v>86</v>
      </c>
      <c r="E151" s="52">
        <v>153.76</v>
      </c>
      <c r="F151" s="52">
        <v>153.76</v>
      </c>
      <c r="G151" s="52">
        <v>153.76</v>
      </c>
      <c r="H151" s="52">
        <f t="shared" ref="H151" si="64">SUM(G151/F151*100)</f>
        <v>100</v>
      </c>
    </row>
    <row r="152" spans="1:8" s="119" customFormat="1" ht="15" customHeight="1">
      <c r="A152" s="266" t="s">
        <v>219</v>
      </c>
      <c r="B152" s="266"/>
      <c r="C152" s="266"/>
      <c r="D152" s="217" t="s">
        <v>220</v>
      </c>
      <c r="E152" s="54">
        <f>E153</f>
        <v>3075.56</v>
      </c>
      <c r="F152" s="54">
        <f t="shared" ref="F152:G154" si="65">F153</f>
        <v>3075.56</v>
      </c>
      <c r="G152" s="54">
        <f t="shared" si="65"/>
        <v>3075.56</v>
      </c>
      <c r="H152" s="54">
        <f t="shared" ref="H152:H153" si="66">SUM(G152/F152*100)</f>
        <v>100</v>
      </c>
    </row>
    <row r="153" spans="1:8" s="119" customFormat="1" ht="15" customHeight="1">
      <c r="A153" s="267">
        <v>3</v>
      </c>
      <c r="B153" s="267"/>
      <c r="C153" s="267"/>
      <c r="D153" s="216" t="s">
        <v>4</v>
      </c>
      <c r="E153" s="52">
        <f>E154</f>
        <v>3075.56</v>
      </c>
      <c r="F153" s="52">
        <f t="shared" si="65"/>
        <v>3075.56</v>
      </c>
      <c r="G153" s="52">
        <f t="shared" si="65"/>
        <v>3075.56</v>
      </c>
      <c r="H153" s="52">
        <f t="shared" si="66"/>
        <v>100</v>
      </c>
    </row>
    <row r="154" spans="1:8" s="119" customFormat="1" ht="15" customHeight="1">
      <c r="A154" s="267">
        <v>32</v>
      </c>
      <c r="B154" s="267"/>
      <c r="C154" s="267"/>
      <c r="D154" s="216" t="s">
        <v>11</v>
      </c>
      <c r="E154" s="52">
        <f>E155</f>
        <v>3075.56</v>
      </c>
      <c r="F154" s="52">
        <f t="shared" si="65"/>
        <v>3075.56</v>
      </c>
      <c r="G154" s="52">
        <f t="shared" si="65"/>
        <v>3075.56</v>
      </c>
      <c r="H154" s="52">
        <f t="shared" ref="H154" si="67">SUM(G154/F154*100)</f>
        <v>100</v>
      </c>
    </row>
    <row r="155" spans="1:8" s="119" customFormat="1" ht="15" customHeight="1">
      <c r="A155" s="267">
        <v>3222</v>
      </c>
      <c r="B155" s="267"/>
      <c r="C155" s="267"/>
      <c r="D155" s="216" t="s">
        <v>86</v>
      </c>
      <c r="E155" s="52">
        <v>3075.56</v>
      </c>
      <c r="F155" s="52">
        <v>3075.56</v>
      </c>
      <c r="G155" s="52">
        <v>3075.56</v>
      </c>
      <c r="H155" s="52">
        <f t="shared" ref="H155" si="68">SUM(G155/F155*100)</f>
        <v>100</v>
      </c>
    </row>
    <row r="156" spans="1:8" s="126" customFormat="1" ht="20.25" customHeight="1">
      <c r="A156" s="266" t="s">
        <v>223</v>
      </c>
      <c r="B156" s="266"/>
      <c r="C156" s="266"/>
      <c r="D156" s="217" t="s">
        <v>224</v>
      </c>
      <c r="E156" s="54">
        <f>SUM(E157+E166+E175)</f>
        <v>54200</v>
      </c>
      <c r="F156" s="54">
        <f t="shared" ref="F156" si="69">SUM(F157+F166+F175)</f>
        <v>86987</v>
      </c>
      <c r="G156" s="54">
        <f>SUM(G157+G166+G175)</f>
        <v>85245.42</v>
      </c>
      <c r="H156" s="54">
        <f t="shared" ref="H156" si="70">SUM(G156/F156*100)</f>
        <v>97.997884741398138</v>
      </c>
    </row>
    <row r="157" spans="1:8" s="126" customFormat="1" ht="15" customHeight="1">
      <c r="A157" s="266" t="s">
        <v>180</v>
      </c>
      <c r="B157" s="266"/>
      <c r="C157" s="266"/>
      <c r="D157" s="217" t="s">
        <v>221</v>
      </c>
      <c r="E157" s="54">
        <f>E158</f>
        <v>9652</v>
      </c>
      <c r="F157" s="54">
        <f t="shared" ref="F157" si="71">F158</f>
        <v>14182</v>
      </c>
      <c r="G157" s="54">
        <f>G158</f>
        <v>13756.98</v>
      </c>
      <c r="H157" s="54">
        <f t="shared" ref="H157" si="72">SUM(G157/F157*100)</f>
        <v>97.003102524326607</v>
      </c>
    </row>
    <row r="158" spans="1:8" s="119" customFormat="1" ht="15" customHeight="1">
      <c r="A158" s="267">
        <v>3</v>
      </c>
      <c r="B158" s="267"/>
      <c r="C158" s="267"/>
      <c r="D158" s="216" t="s">
        <v>4</v>
      </c>
      <c r="E158" s="52">
        <f>SUM(E159+E163)</f>
        <v>9652</v>
      </c>
      <c r="F158" s="52">
        <f t="shared" ref="F158" si="73">SUM(F159+F163)</f>
        <v>14182</v>
      </c>
      <c r="G158" s="52">
        <f>SUM(G159+G163)</f>
        <v>13756.98</v>
      </c>
      <c r="H158" s="52">
        <f t="shared" ref="H158:H159" si="74">SUM(G158/F158*100)</f>
        <v>97.003102524326607</v>
      </c>
    </row>
    <row r="159" spans="1:8" s="119" customFormat="1" ht="15" customHeight="1">
      <c r="A159" s="267">
        <v>31</v>
      </c>
      <c r="B159" s="267"/>
      <c r="C159" s="267"/>
      <c r="D159" s="216" t="s">
        <v>5</v>
      </c>
      <c r="E159" s="52">
        <f>SUM(E160:E162)</f>
        <v>9272</v>
      </c>
      <c r="F159" s="52">
        <f t="shared" ref="F159" si="75">SUM(F160:F162)</f>
        <v>13602</v>
      </c>
      <c r="G159" s="52">
        <f t="shared" ref="G159" si="76">SUM(G160:G162)</f>
        <v>13255.84</v>
      </c>
      <c r="H159" s="52">
        <f t="shared" si="74"/>
        <v>97.45508013527423</v>
      </c>
    </row>
    <row r="160" spans="1:8" s="119" customFormat="1" ht="15" customHeight="1">
      <c r="A160" s="267">
        <v>3111</v>
      </c>
      <c r="B160" s="267"/>
      <c r="C160" s="267"/>
      <c r="D160" s="216" t="s">
        <v>29</v>
      </c>
      <c r="E160" s="52">
        <v>7460</v>
      </c>
      <c r="F160" s="52">
        <v>10660</v>
      </c>
      <c r="G160" s="52">
        <v>10485.96</v>
      </c>
      <c r="H160" s="52">
        <f t="shared" ref="H160" si="77">SUM(G160/F160*100)</f>
        <v>98.367354596622874</v>
      </c>
    </row>
    <row r="161" spans="1:8" s="119" customFormat="1" ht="15" customHeight="1">
      <c r="A161" s="267">
        <v>3121</v>
      </c>
      <c r="B161" s="267"/>
      <c r="C161" s="267"/>
      <c r="D161" s="216" t="s">
        <v>79</v>
      </c>
      <c r="E161" s="52">
        <v>602</v>
      </c>
      <c r="F161" s="52">
        <v>1032</v>
      </c>
      <c r="G161" s="52">
        <v>1010</v>
      </c>
      <c r="H161" s="52">
        <f t="shared" ref="H161:H162" si="78">SUM(G161/F161*100)</f>
        <v>97.868217054263567</v>
      </c>
    </row>
    <row r="162" spans="1:8" s="119" customFormat="1" ht="15" customHeight="1">
      <c r="A162" s="267">
        <v>3132</v>
      </c>
      <c r="B162" s="267"/>
      <c r="C162" s="267"/>
      <c r="D162" s="216" t="s">
        <v>81</v>
      </c>
      <c r="E162" s="52">
        <v>1210</v>
      </c>
      <c r="F162" s="52">
        <v>1910</v>
      </c>
      <c r="G162" s="52">
        <v>1759.88</v>
      </c>
      <c r="H162" s="52">
        <f t="shared" si="78"/>
        <v>92.140314136125653</v>
      </c>
    </row>
    <row r="163" spans="1:8" s="119" customFormat="1" ht="15" customHeight="1">
      <c r="A163" s="267">
        <v>32</v>
      </c>
      <c r="B163" s="267"/>
      <c r="C163" s="267"/>
      <c r="D163" s="216" t="s">
        <v>222</v>
      </c>
      <c r="E163" s="52">
        <f>SUM(E164+E165)</f>
        <v>380</v>
      </c>
      <c r="F163" s="52">
        <f t="shared" ref="F163:G163" si="79">SUM(F164+F165)</f>
        <v>580</v>
      </c>
      <c r="G163" s="52">
        <f t="shared" si="79"/>
        <v>501.14000000000004</v>
      </c>
      <c r="H163" s="52">
        <f t="shared" ref="H163:H164" si="80">SUM(G163/F163*100)</f>
        <v>86.403448275862075</v>
      </c>
    </row>
    <row r="164" spans="1:8" s="119" customFormat="1" ht="15" customHeight="1">
      <c r="A164" s="260">
        <v>3211</v>
      </c>
      <c r="B164" s="261"/>
      <c r="C164" s="262"/>
      <c r="D164" s="216" t="s">
        <v>31</v>
      </c>
      <c r="E164" s="52">
        <v>70</v>
      </c>
      <c r="F164" s="52">
        <v>70</v>
      </c>
      <c r="G164" s="52">
        <v>42.42</v>
      </c>
      <c r="H164" s="52">
        <f t="shared" si="80"/>
        <v>60.6</v>
      </c>
    </row>
    <row r="165" spans="1:8" s="119" customFormat="1" ht="15" customHeight="1">
      <c r="A165" s="267">
        <v>3212</v>
      </c>
      <c r="B165" s="267"/>
      <c r="C165" s="267"/>
      <c r="D165" s="216" t="s">
        <v>82</v>
      </c>
      <c r="E165" s="52">
        <v>310</v>
      </c>
      <c r="F165" s="52">
        <v>510</v>
      </c>
      <c r="G165" s="52">
        <v>458.72</v>
      </c>
      <c r="H165" s="52">
        <f t="shared" ref="H165:H168" si="81">SUM(G165/F165*100)</f>
        <v>89.945098039215694</v>
      </c>
    </row>
    <row r="166" spans="1:8" s="126" customFormat="1" ht="15" customHeight="1">
      <c r="A166" s="266" t="s">
        <v>199</v>
      </c>
      <c r="B166" s="266"/>
      <c r="C166" s="266"/>
      <c r="D166" s="217" t="s">
        <v>192</v>
      </c>
      <c r="E166" s="54">
        <f>E167</f>
        <v>6683.2</v>
      </c>
      <c r="F166" s="54">
        <f t="shared" ref="F166" si="82">F167</f>
        <v>11175.2</v>
      </c>
      <c r="G166" s="54">
        <f t="shared" ref="G166" si="83">G167</f>
        <v>10723.279999999999</v>
      </c>
      <c r="H166" s="54">
        <f t="shared" si="81"/>
        <v>95.956045529386486</v>
      </c>
    </row>
    <row r="167" spans="1:8" s="119" customFormat="1" ht="15" customHeight="1">
      <c r="A167" s="267">
        <v>3</v>
      </c>
      <c r="B167" s="267"/>
      <c r="C167" s="267"/>
      <c r="D167" s="216" t="s">
        <v>4</v>
      </c>
      <c r="E167" s="52">
        <f>SUM(E168+E172)</f>
        <v>6683.2</v>
      </c>
      <c r="F167" s="52">
        <f t="shared" ref="F167" si="84">SUM(F168+F172)</f>
        <v>11175.2</v>
      </c>
      <c r="G167" s="52">
        <f t="shared" ref="G167" si="85">SUM(G168+G172)</f>
        <v>10723.279999999999</v>
      </c>
      <c r="H167" s="52">
        <f t="shared" si="81"/>
        <v>95.956045529386486</v>
      </c>
    </row>
    <row r="168" spans="1:8" s="119" customFormat="1">
      <c r="A168" s="267">
        <v>31</v>
      </c>
      <c r="B168" s="267"/>
      <c r="C168" s="267"/>
      <c r="D168" s="216" t="s">
        <v>5</v>
      </c>
      <c r="E168" s="52">
        <f>SUM(E169:E171)</f>
        <v>6425.2</v>
      </c>
      <c r="F168" s="52">
        <f t="shared" ref="F168" si="86">SUM(F169:F171)</f>
        <v>10717.2</v>
      </c>
      <c r="G168" s="52">
        <f t="shared" ref="G168" si="87">SUM(G169:G171)</f>
        <v>10329.699999999999</v>
      </c>
      <c r="H168" s="52">
        <f t="shared" si="81"/>
        <v>96.384316799163955</v>
      </c>
    </row>
    <row r="169" spans="1:8" s="119" customFormat="1">
      <c r="A169" s="267">
        <v>3111</v>
      </c>
      <c r="B169" s="267"/>
      <c r="C169" s="267"/>
      <c r="D169" s="216" t="s">
        <v>29</v>
      </c>
      <c r="E169" s="52">
        <v>5031</v>
      </c>
      <c r="F169" s="52">
        <v>8631</v>
      </c>
      <c r="G169" s="52">
        <v>8368.4</v>
      </c>
      <c r="H169" s="52">
        <f t="shared" ref="H169" si="88">SUM(G169/F169*100)</f>
        <v>96.957478855289068</v>
      </c>
    </row>
    <row r="170" spans="1:8" s="119" customFormat="1">
      <c r="A170" s="267">
        <v>3121</v>
      </c>
      <c r="B170" s="267"/>
      <c r="C170" s="267"/>
      <c r="D170" s="216" t="s">
        <v>79</v>
      </c>
      <c r="E170" s="52">
        <v>555.20000000000005</v>
      </c>
      <c r="F170" s="52">
        <v>647.20000000000005</v>
      </c>
      <c r="G170" s="52">
        <v>580.5</v>
      </c>
      <c r="H170" s="52">
        <f t="shared" ref="H170:H171" si="89">SUM(G170/F170*100)</f>
        <v>89.694066749072917</v>
      </c>
    </row>
    <row r="171" spans="1:8" s="119" customFormat="1" ht="15" customHeight="1">
      <c r="A171" s="267">
        <v>3132</v>
      </c>
      <c r="B171" s="267"/>
      <c r="C171" s="267"/>
      <c r="D171" s="216" t="s">
        <v>81</v>
      </c>
      <c r="E171" s="52">
        <v>839</v>
      </c>
      <c r="F171" s="52">
        <v>1439</v>
      </c>
      <c r="G171" s="52">
        <v>1380.8</v>
      </c>
      <c r="H171" s="52">
        <f t="shared" si="89"/>
        <v>95.95552466990965</v>
      </c>
    </row>
    <row r="172" spans="1:8" s="119" customFormat="1" ht="15" customHeight="1">
      <c r="A172" s="267">
        <v>32</v>
      </c>
      <c r="B172" s="267"/>
      <c r="C172" s="267"/>
      <c r="D172" s="216" t="s">
        <v>222</v>
      </c>
      <c r="E172" s="52">
        <f>SUM(E173+E174)</f>
        <v>258</v>
      </c>
      <c r="F172" s="52">
        <f t="shared" ref="F172" si="90">SUM(F173+F174)</f>
        <v>458</v>
      </c>
      <c r="G172" s="52">
        <f t="shared" ref="G172" si="91">SUM(G173+G174)</f>
        <v>393.58000000000004</v>
      </c>
      <c r="H172" s="52">
        <f t="shared" ref="H172:H173" si="92">SUM(G172/F172*100)</f>
        <v>85.93449781659389</v>
      </c>
    </row>
    <row r="173" spans="1:8" s="119" customFormat="1" ht="15" customHeight="1">
      <c r="A173" s="260">
        <v>3211</v>
      </c>
      <c r="B173" s="261"/>
      <c r="C173" s="262"/>
      <c r="D173" s="216" t="s">
        <v>31</v>
      </c>
      <c r="E173" s="52">
        <v>65</v>
      </c>
      <c r="F173" s="52">
        <v>65</v>
      </c>
      <c r="G173" s="52">
        <v>39.090000000000003</v>
      </c>
      <c r="H173" s="52">
        <f t="shared" si="92"/>
        <v>60.138461538461542</v>
      </c>
    </row>
    <row r="174" spans="1:8" s="119" customFormat="1" ht="15" customHeight="1">
      <c r="A174" s="267">
        <v>3212</v>
      </c>
      <c r="B174" s="267"/>
      <c r="C174" s="267"/>
      <c r="D174" s="216" t="s">
        <v>82</v>
      </c>
      <c r="E174" s="52">
        <v>193</v>
      </c>
      <c r="F174" s="52">
        <v>393</v>
      </c>
      <c r="G174" s="52">
        <v>354.49</v>
      </c>
      <c r="H174" s="52">
        <f t="shared" ref="H174" si="93">SUM(G174/F174*100)</f>
        <v>90.201017811704844</v>
      </c>
    </row>
    <row r="175" spans="1:8" s="126" customFormat="1" ht="15" customHeight="1">
      <c r="A175" s="266" t="s">
        <v>219</v>
      </c>
      <c r="B175" s="266"/>
      <c r="C175" s="266"/>
      <c r="D175" s="217" t="s">
        <v>220</v>
      </c>
      <c r="E175" s="52">
        <f>E176</f>
        <v>37864.800000000003</v>
      </c>
      <c r="F175" s="52">
        <f t="shared" ref="F175" si="94">F176</f>
        <v>61629.8</v>
      </c>
      <c r="G175" s="52">
        <f t="shared" ref="G175" si="95">G176</f>
        <v>60765.159999999996</v>
      </c>
      <c r="H175" s="52">
        <f t="shared" ref="H175:H177" si="96">SUM(G175/F175*100)</f>
        <v>98.597042339906977</v>
      </c>
    </row>
    <row r="176" spans="1:8" ht="15" customHeight="1">
      <c r="A176" s="267">
        <v>3</v>
      </c>
      <c r="B176" s="267"/>
      <c r="C176" s="267"/>
      <c r="D176" s="216" t="s">
        <v>4</v>
      </c>
      <c r="E176" s="52">
        <f>SUM(E177+E181)</f>
        <v>37864.800000000003</v>
      </c>
      <c r="F176" s="52">
        <f t="shared" ref="F176" si="97">SUM(F177+F181)</f>
        <v>61629.8</v>
      </c>
      <c r="G176" s="52">
        <f t="shared" ref="G176" si="98">SUM(G177+G181)</f>
        <v>60765.159999999996</v>
      </c>
      <c r="H176" s="52">
        <f t="shared" si="96"/>
        <v>98.597042339906977</v>
      </c>
    </row>
    <row r="177" spans="1:8" ht="15" customHeight="1">
      <c r="A177" s="267">
        <v>31</v>
      </c>
      <c r="B177" s="267"/>
      <c r="C177" s="267"/>
      <c r="D177" s="216" t="s">
        <v>5</v>
      </c>
      <c r="E177" s="52">
        <f>SUM(E178:E180)</f>
        <v>36402.800000000003</v>
      </c>
      <c r="F177" s="52">
        <f t="shared" ref="F177" si="99">SUM(F178:F180)</f>
        <v>59167.8</v>
      </c>
      <c r="G177" s="52">
        <f t="shared" ref="G177" si="100">SUM(G178:G180)</f>
        <v>58534.879999999997</v>
      </c>
      <c r="H177" s="52">
        <f t="shared" si="96"/>
        <v>98.930296546432345</v>
      </c>
    </row>
    <row r="178" spans="1:8" s="119" customFormat="1" ht="15" customHeight="1">
      <c r="A178" s="267">
        <v>3111</v>
      </c>
      <c r="B178" s="267"/>
      <c r="C178" s="267"/>
      <c r="D178" s="216" t="s">
        <v>29</v>
      </c>
      <c r="E178" s="52">
        <v>28509</v>
      </c>
      <c r="F178" s="52">
        <v>47609</v>
      </c>
      <c r="G178" s="52">
        <v>47420.84</v>
      </c>
      <c r="H178" s="52">
        <f t="shared" ref="H178" si="101">SUM(G178/F178*100)</f>
        <v>99.604780608708438</v>
      </c>
    </row>
    <row r="179" spans="1:8" ht="15" customHeight="1">
      <c r="A179" s="267">
        <v>3121</v>
      </c>
      <c r="B179" s="267"/>
      <c r="C179" s="267"/>
      <c r="D179" s="216" t="s">
        <v>79</v>
      </c>
      <c r="E179" s="52">
        <v>3142.8</v>
      </c>
      <c r="F179" s="52">
        <v>3657.8</v>
      </c>
      <c r="G179" s="52">
        <v>3289.5</v>
      </c>
      <c r="H179" s="52">
        <f t="shared" ref="H179:H180" si="102">SUM(G179/F179*100)</f>
        <v>89.931106129367379</v>
      </c>
    </row>
    <row r="180" spans="1:8" ht="15" customHeight="1">
      <c r="A180" s="267">
        <v>3132</v>
      </c>
      <c r="B180" s="267"/>
      <c r="C180" s="267"/>
      <c r="D180" s="216" t="s">
        <v>81</v>
      </c>
      <c r="E180" s="52">
        <v>4751</v>
      </c>
      <c r="F180" s="52">
        <v>7901</v>
      </c>
      <c r="G180" s="52">
        <v>7824.54</v>
      </c>
      <c r="H180" s="52">
        <f t="shared" si="102"/>
        <v>99.032274395646127</v>
      </c>
    </row>
    <row r="181" spans="1:8" ht="15" customHeight="1">
      <c r="A181" s="267">
        <v>32</v>
      </c>
      <c r="B181" s="267"/>
      <c r="C181" s="267"/>
      <c r="D181" s="216" t="s">
        <v>222</v>
      </c>
      <c r="E181" s="52">
        <f>SUM(E182+E183)</f>
        <v>1462</v>
      </c>
      <c r="F181" s="52">
        <f t="shared" ref="F181" si="103">SUM(F182+F183)</f>
        <v>2462</v>
      </c>
      <c r="G181" s="52">
        <f t="shared" ref="G181" si="104">SUM(G182+G183)</f>
        <v>2230.2799999999997</v>
      </c>
      <c r="H181" s="52">
        <f t="shared" ref="H181:H182" si="105">SUM(G181/F181*100)</f>
        <v>90.588139723801774</v>
      </c>
    </row>
    <row r="182" spans="1:8" ht="15" customHeight="1">
      <c r="A182" s="260">
        <v>3211</v>
      </c>
      <c r="B182" s="261"/>
      <c r="C182" s="262"/>
      <c r="D182" s="216" t="s">
        <v>31</v>
      </c>
      <c r="E182" s="52">
        <v>365</v>
      </c>
      <c r="F182" s="52">
        <v>365</v>
      </c>
      <c r="G182" s="52">
        <v>221.49</v>
      </c>
      <c r="H182" s="52">
        <f t="shared" si="105"/>
        <v>60.682191780821924</v>
      </c>
    </row>
    <row r="183" spans="1:8" ht="15" customHeight="1">
      <c r="A183" s="267">
        <v>3212</v>
      </c>
      <c r="B183" s="267"/>
      <c r="C183" s="267"/>
      <c r="D183" s="216" t="s">
        <v>82</v>
      </c>
      <c r="E183" s="52">
        <v>1097</v>
      </c>
      <c r="F183" s="52">
        <v>2097</v>
      </c>
      <c r="G183" s="52">
        <v>2008.79</v>
      </c>
      <c r="H183" s="52">
        <f t="shared" ref="H183:H184" si="106">SUM(G183/F183*100)</f>
        <v>95.793514544587495</v>
      </c>
    </row>
    <row r="184" spans="1:8" s="126" customFormat="1" ht="15" customHeight="1">
      <c r="A184" s="266" t="s">
        <v>238</v>
      </c>
      <c r="B184" s="266"/>
      <c r="C184" s="266"/>
      <c r="D184" s="217" t="s">
        <v>239</v>
      </c>
      <c r="E184" s="54">
        <f>SUM(E185+E189)</f>
        <v>2000</v>
      </c>
      <c r="F184" s="54">
        <f t="shared" ref="F184:G184" si="107">SUM(F185+F189)</f>
        <v>2320.5</v>
      </c>
      <c r="G184" s="54">
        <f t="shared" si="107"/>
        <v>2105.15</v>
      </c>
      <c r="H184" s="54">
        <f t="shared" si="106"/>
        <v>90.719672484378364</v>
      </c>
    </row>
    <row r="185" spans="1:8" s="119" customFormat="1" ht="15" customHeight="1">
      <c r="A185" s="266" t="s">
        <v>199</v>
      </c>
      <c r="B185" s="266"/>
      <c r="C185" s="266"/>
      <c r="D185" s="217" t="s">
        <v>192</v>
      </c>
      <c r="E185" s="52">
        <f>E186</f>
        <v>100</v>
      </c>
      <c r="F185" s="52">
        <f t="shared" ref="F185:G185" si="108">F186</f>
        <v>110.49</v>
      </c>
      <c r="G185" s="52">
        <f t="shared" si="108"/>
        <v>100.24</v>
      </c>
      <c r="H185" s="54">
        <f t="shared" ref="H185" si="109">SUM(G185/F185*100)</f>
        <v>90.723142365824955</v>
      </c>
    </row>
    <row r="186" spans="1:8" s="119" customFormat="1" ht="15" customHeight="1">
      <c r="A186" s="267">
        <v>3</v>
      </c>
      <c r="B186" s="267"/>
      <c r="C186" s="267"/>
      <c r="D186" s="216" t="s">
        <v>4</v>
      </c>
      <c r="E186" s="52">
        <f>E187</f>
        <v>100</v>
      </c>
      <c r="F186" s="52">
        <f t="shared" ref="F186:G186" si="110">F187</f>
        <v>110.49</v>
      </c>
      <c r="G186" s="52">
        <f t="shared" si="110"/>
        <v>100.24</v>
      </c>
      <c r="H186" s="52">
        <f t="shared" ref="H186:H187" si="111">SUM(G186/F186*100)</f>
        <v>90.723142365824955</v>
      </c>
    </row>
    <row r="187" spans="1:8" s="119" customFormat="1" ht="15" customHeight="1">
      <c r="A187" s="267">
        <v>32</v>
      </c>
      <c r="B187" s="267"/>
      <c r="C187" s="267"/>
      <c r="D187" s="216" t="s">
        <v>11</v>
      </c>
      <c r="E187" s="52">
        <v>100</v>
      </c>
      <c r="F187" s="52">
        <v>110.49</v>
      </c>
      <c r="G187" s="52">
        <v>100.24</v>
      </c>
      <c r="H187" s="52">
        <f t="shared" si="111"/>
        <v>90.723142365824955</v>
      </c>
    </row>
    <row r="188" spans="1:8" s="119" customFormat="1" ht="15" customHeight="1">
      <c r="A188" s="267">
        <v>3222</v>
      </c>
      <c r="B188" s="267"/>
      <c r="C188" s="267"/>
      <c r="D188" s="216" t="s">
        <v>86</v>
      </c>
      <c r="E188" s="52">
        <v>100</v>
      </c>
      <c r="F188" s="52">
        <v>110.49</v>
      </c>
      <c r="G188" s="52">
        <v>100.24</v>
      </c>
      <c r="H188" s="52">
        <f t="shared" ref="H188" si="112">SUM(G188/F188*100)</f>
        <v>90.723142365824955</v>
      </c>
    </row>
    <row r="189" spans="1:8" s="119" customFormat="1" ht="15" customHeight="1">
      <c r="A189" s="266" t="s">
        <v>219</v>
      </c>
      <c r="B189" s="266"/>
      <c r="C189" s="266"/>
      <c r="D189" s="217" t="s">
        <v>220</v>
      </c>
      <c r="E189" s="52">
        <f>E190</f>
        <v>1900</v>
      </c>
      <c r="F189" s="52">
        <f t="shared" ref="F189:G189" si="113">F190</f>
        <v>2210.0100000000002</v>
      </c>
      <c r="G189" s="52">
        <f t="shared" si="113"/>
        <v>2004.91</v>
      </c>
      <c r="H189" s="54">
        <f t="shared" ref="H189:H190" si="114">SUM(G189/F189*100)</f>
        <v>90.719499006791821</v>
      </c>
    </row>
    <row r="190" spans="1:8" s="119" customFormat="1">
      <c r="A190" s="267">
        <v>3</v>
      </c>
      <c r="B190" s="267"/>
      <c r="C190" s="267"/>
      <c r="D190" s="216" t="s">
        <v>4</v>
      </c>
      <c r="E190" s="52">
        <f>E191</f>
        <v>1900</v>
      </c>
      <c r="F190" s="52">
        <f t="shared" ref="F190:G190" si="115">F191</f>
        <v>2210.0100000000002</v>
      </c>
      <c r="G190" s="52">
        <f t="shared" si="115"/>
        <v>2004.91</v>
      </c>
      <c r="H190" s="52">
        <f t="shared" si="114"/>
        <v>90.719499006791821</v>
      </c>
    </row>
    <row r="191" spans="1:8" s="119" customFormat="1">
      <c r="A191" s="267">
        <v>32</v>
      </c>
      <c r="B191" s="267"/>
      <c r="C191" s="267"/>
      <c r="D191" s="216" t="s">
        <v>11</v>
      </c>
      <c r="E191" s="52">
        <f>E192</f>
        <v>1900</v>
      </c>
      <c r="F191" s="52">
        <f t="shared" ref="F191:G191" si="116">F192</f>
        <v>2210.0100000000002</v>
      </c>
      <c r="G191" s="52">
        <f t="shared" si="116"/>
        <v>2004.91</v>
      </c>
      <c r="H191" s="52">
        <f t="shared" ref="H191" si="117">SUM(G191/F191*100)</f>
        <v>90.719499006791821</v>
      </c>
    </row>
    <row r="192" spans="1:8" s="119" customFormat="1" ht="15" customHeight="1">
      <c r="A192" s="267">
        <v>3222</v>
      </c>
      <c r="B192" s="267"/>
      <c r="C192" s="267"/>
      <c r="D192" s="216" t="s">
        <v>86</v>
      </c>
      <c r="E192" s="52">
        <v>1900</v>
      </c>
      <c r="F192" s="52">
        <v>2210.0100000000002</v>
      </c>
      <c r="G192" s="52">
        <v>2004.91</v>
      </c>
      <c r="H192" s="52">
        <f t="shared" ref="H192:H196" si="118">SUM(G192/F192*100)</f>
        <v>90.719499006791821</v>
      </c>
    </row>
    <row r="193" spans="1:8" ht="30.75" customHeight="1">
      <c r="A193" s="260" t="s">
        <v>244</v>
      </c>
      <c r="B193" s="261"/>
      <c r="C193" s="262"/>
      <c r="D193" s="216" t="s">
        <v>245</v>
      </c>
      <c r="E193" s="52">
        <f t="shared" ref="E193:G196" si="119">E194</f>
        <v>0</v>
      </c>
      <c r="F193" s="52">
        <f t="shared" si="119"/>
        <v>3500</v>
      </c>
      <c r="G193" s="52">
        <f t="shared" si="119"/>
        <v>3500</v>
      </c>
      <c r="H193" s="52">
        <f t="shared" si="118"/>
        <v>100</v>
      </c>
    </row>
    <row r="194" spans="1:8" s="126" customFormat="1" ht="15" customHeight="1">
      <c r="A194" s="263" t="s">
        <v>246</v>
      </c>
      <c r="B194" s="264"/>
      <c r="C194" s="265"/>
      <c r="D194" s="217" t="s">
        <v>247</v>
      </c>
      <c r="E194" s="52">
        <f t="shared" si="119"/>
        <v>0</v>
      </c>
      <c r="F194" s="52">
        <f t="shared" si="119"/>
        <v>3500</v>
      </c>
      <c r="G194" s="52">
        <f t="shared" si="119"/>
        <v>3500</v>
      </c>
      <c r="H194" s="54">
        <f t="shared" si="118"/>
        <v>100</v>
      </c>
    </row>
    <row r="195" spans="1:8" ht="15" customHeight="1">
      <c r="A195" s="260" t="s">
        <v>248</v>
      </c>
      <c r="B195" s="261"/>
      <c r="C195" s="262"/>
      <c r="D195" s="216" t="s">
        <v>249</v>
      </c>
      <c r="E195" s="52">
        <f>E196</f>
        <v>0</v>
      </c>
      <c r="F195" s="52">
        <f t="shared" si="119"/>
        <v>3500</v>
      </c>
      <c r="G195" s="52">
        <f t="shared" si="119"/>
        <v>3500</v>
      </c>
      <c r="H195" s="52">
        <f t="shared" si="118"/>
        <v>100</v>
      </c>
    </row>
    <row r="196" spans="1:8" ht="15" customHeight="1">
      <c r="A196" s="260">
        <v>3</v>
      </c>
      <c r="B196" s="261"/>
      <c r="C196" s="262"/>
      <c r="D196" s="216" t="s">
        <v>11</v>
      </c>
      <c r="E196" s="52">
        <f>E197</f>
        <v>0</v>
      </c>
      <c r="F196" s="52">
        <f t="shared" si="119"/>
        <v>3500</v>
      </c>
      <c r="G196" s="52">
        <f t="shared" si="119"/>
        <v>3500</v>
      </c>
      <c r="H196" s="52">
        <f t="shared" si="118"/>
        <v>100</v>
      </c>
    </row>
    <row r="197" spans="1:8" ht="15" customHeight="1">
      <c r="A197" s="260">
        <v>32</v>
      </c>
      <c r="B197" s="261"/>
      <c r="C197" s="262"/>
      <c r="D197" s="216" t="s">
        <v>86</v>
      </c>
      <c r="E197" s="52">
        <v>0</v>
      </c>
      <c r="F197" s="52">
        <v>3500</v>
      </c>
      <c r="G197" s="52">
        <v>3500</v>
      </c>
      <c r="H197" s="52">
        <f t="shared" ref="H197" si="120">SUM(G197/F197*100)</f>
        <v>100</v>
      </c>
    </row>
    <row r="198" spans="1:8" ht="15" customHeight="1">
      <c r="A198" s="260">
        <v>3293</v>
      </c>
      <c r="B198" s="261"/>
      <c r="C198" s="262"/>
      <c r="D198" s="216" t="s">
        <v>102</v>
      </c>
      <c r="E198" s="52">
        <v>0</v>
      </c>
      <c r="F198" s="52">
        <v>3500</v>
      </c>
      <c r="G198" s="52">
        <v>3500</v>
      </c>
      <c r="H198" s="52">
        <f t="shared" ref="H198" si="121">SUM(G198/F198*100)</f>
        <v>100</v>
      </c>
    </row>
    <row r="199" spans="1:8" ht="15" customHeight="1"/>
    <row r="200" spans="1:8" ht="15" customHeight="1"/>
    <row r="201" spans="1:8" ht="15" customHeight="1"/>
    <row r="202" spans="1:8" ht="15" customHeight="1"/>
    <row r="203" spans="1:8" ht="15" customHeight="1"/>
    <row r="204" spans="1:8" ht="15" customHeight="1"/>
    <row r="205" spans="1:8" ht="15" customHeight="1"/>
    <row r="206" spans="1:8" ht="15" customHeight="1"/>
    <row r="207" spans="1:8" ht="15" customHeight="1"/>
    <row r="208" spans="1:8" ht="24.75" customHeight="1"/>
    <row r="209" ht="28.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26.25" customHeight="1"/>
    <row r="223" ht="26.25" customHeight="1"/>
    <row r="224" ht="21.7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50" ht="15" customHeight="1"/>
    <row r="251" ht="15" customHeight="1"/>
    <row r="252" ht="15" customHeight="1"/>
    <row r="253" ht="15" customHeight="1"/>
    <row r="254" ht="15" customHeight="1"/>
    <row r="256" ht="15" customHeight="1"/>
    <row r="259" ht="22.5" customHeight="1"/>
    <row r="260" ht="22.5" customHeight="1"/>
    <row r="261" ht="15" customHeight="1"/>
    <row r="262" ht="15" customHeight="1"/>
    <row r="268" ht="22.5" customHeight="1"/>
    <row r="269" ht="22.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22.5" customHeight="1"/>
    <row r="310" ht="15" customHeight="1"/>
    <row r="311" ht="15" customHeight="1"/>
    <row r="312" ht="15" customHeight="1"/>
    <row r="313" ht="15" customHeight="1"/>
    <row r="314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22.5" customHeight="1"/>
    <row r="332" ht="15" customHeight="1"/>
    <row r="511" spans="1:6">
      <c r="A511" s="218"/>
      <c r="B511" s="218"/>
      <c r="C511" s="219"/>
      <c r="D511" s="219"/>
      <c r="E511" s="219"/>
      <c r="F511" s="218"/>
    </row>
    <row r="512" spans="1:6">
      <c r="A512" s="218"/>
      <c r="B512" s="218"/>
      <c r="C512" s="219"/>
      <c r="D512" s="219"/>
      <c r="E512" s="219"/>
      <c r="F512" s="218"/>
    </row>
  </sheetData>
  <mergeCells count="194">
    <mergeCell ref="A56:C56"/>
    <mergeCell ref="A57:C57"/>
    <mergeCell ref="A58:C58"/>
    <mergeCell ref="A27:C27"/>
    <mergeCell ref="A28:C28"/>
    <mergeCell ref="A29:C29"/>
    <mergeCell ref="A30:C30"/>
    <mergeCell ref="A31:C31"/>
    <mergeCell ref="A32:C32"/>
    <mergeCell ref="A33:C33"/>
    <mergeCell ref="A35:C35"/>
    <mergeCell ref="A36:C36"/>
    <mergeCell ref="A37:C37"/>
    <mergeCell ref="A41:C41"/>
    <mergeCell ref="A42:C42"/>
    <mergeCell ref="A43:C43"/>
    <mergeCell ref="A44:C44"/>
    <mergeCell ref="A45:C45"/>
    <mergeCell ref="A46:C46"/>
    <mergeCell ref="A2:H2"/>
    <mergeCell ref="A4:H4"/>
    <mergeCell ref="A6:D6"/>
    <mergeCell ref="A51:C51"/>
    <mergeCell ref="A55:C55"/>
    <mergeCell ref="A34:C34"/>
    <mergeCell ref="A7:D7"/>
    <mergeCell ref="A9:C9"/>
    <mergeCell ref="A11:C11"/>
    <mergeCell ref="A12:C12"/>
    <mergeCell ref="A10:C10"/>
    <mergeCell ref="A13:C13"/>
    <mergeCell ref="A18:C18"/>
    <mergeCell ref="A19:C19"/>
    <mergeCell ref="A20:C20"/>
    <mergeCell ref="A21:C21"/>
    <mergeCell ref="A14:C14"/>
    <mergeCell ref="A22:C22"/>
    <mergeCell ref="A40:C40"/>
    <mergeCell ref="A38:C38"/>
    <mergeCell ref="A39:C39"/>
    <mergeCell ref="A8:C8"/>
    <mergeCell ref="A24:C24"/>
    <mergeCell ref="A25:C25"/>
    <mergeCell ref="A86:C86"/>
    <mergeCell ref="A87:C87"/>
    <mergeCell ref="A88:C88"/>
    <mergeCell ref="A89:C89"/>
    <mergeCell ref="A90:C90"/>
    <mergeCell ref="A79:C79"/>
    <mergeCell ref="A68:C68"/>
    <mergeCell ref="A69:C69"/>
    <mergeCell ref="A74:C74"/>
    <mergeCell ref="A82:C82"/>
    <mergeCell ref="A83:C83"/>
    <mergeCell ref="A84:C84"/>
    <mergeCell ref="A85:C85"/>
    <mergeCell ref="A77:C77"/>
    <mergeCell ref="A78:C78"/>
    <mergeCell ref="A80:C80"/>
    <mergeCell ref="A81:C81"/>
    <mergeCell ref="A110:C110"/>
    <mergeCell ref="A111:C111"/>
    <mergeCell ref="A112:C112"/>
    <mergeCell ref="A113:C113"/>
    <mergeCell ref="A114:C114"/>
    <mergeCell ref="A91:C91"/>
    <mergeCell ref="A106:C106"/>
    <mergeCell ref="A108:C108"/>
    <mergeCell ref="A107:C107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9:C109"/>
    <mergeCell ref="A105:C105"/>
    <mergeCell ref="A120:C120"/>
    <mergeCell ref="A121:C121"/>
    <mergeCell ref="A122:C122"/>
    <mergeCell ref="A115:C115"/>
    <mergeCell ref="A116:C116"/>
    <mergeCell ref="A117:C117"/>
    <mergeCell ref="A118:C118"/>
    <mergeCell ref="A119:C119"/>
    <mergeCell ref="A125:C125"/>
    <mergeCell ref="A134:C134"/>
    <mergeCell ref="A137:C137"/>
    <mergeCell ref="A138:C138"/>
    <mergeCell ref="A139:C139"/>
    <mergeCell ref="A140:C140"/>
    <mergeCell ref="A136:C136"/>
    <mergeCell ref="A135:C135"/>
    <mergeCell ref="A123:C123"/>
    <mergeCell ref="A124:C124"/>
    <mergeCell ref="A131:C131"/>
    <mergeCell ref="A132:C132"/>
    <mergeCell ref="A133:C133"/>
    <mergeCell ref="A126:C126"/>
    <mergeCell ref="A127:C127"/>
    <mergeCell ref="A128:C128"/>
    <mergeCell ref="A129:C129"/>
    <mergeCell ref="A130:C130"/>
    <mergeCell ref="A153:C153"/>
    <mergeCell ref="A154:C154"/>
    <mergeCell ref="A155:C155"/>
    <mergeCell ref="A146:C146"/>
    <mergeCell ref="A147:C147"/>
    <mergeCell ref="A148:C148"/>
    <mergeCell ref="A149:C149"/>
    <mergeCell ref="A150:C150"/>
    <mergeCell ref="A141:C141"/>
    <mergeCell ref="A142:C142"/>
    <mergeCell ref="A143:C143"/>
    <mergeCell ref="A144:C144"/>
    <mergeCell ref="A145:C145"/>
    <mergeCell ref="A15:C15"/>
    <mergeCell ref="A16:C16"/>
    <mergeCell ref="A17:C17"/>
    <mergeCell ref="A26:C26"/>
    <mergeCell ref="A188:C188"/>
    <mergeCell ref="A189:C189"/>
    <mergeCell ref="A172:C172"/>
    <mergeCell ref="A174:C174"/>
    <mergeCell ref="A175:C175"/>
    <mergeCell ref="A176:C176"/>
    <mergeCell ref="A177:C177"/>
    <mergeCell ref="A173:C173"/>
    <mergeCell ref="A167:C167"/>
    <mergeCell ref="A168:C168"/>
    <mergeCell ref="A169:C169"/>
    <mergeCell ref="A170:C170"/>
    <mergeCell ref="A171:C171"/>
    <mergeCell ref="A161:C161"/>
    <mergeCell ref="A162:C162"/>
    <mergeCell ref="A163:C163"/>
    <mergeCell ref="A165:C165"/>
    <mergeCell ref="A47:C47"/>
    <mergeCell ref="A183:C183"/>
    <mergeCell ref="A184:C184"/>
    <mergeCell ref="A156:C156"/>
    <mergeCell ref="A48:C48"/>
    <mergeCell ref="A49:C49"/>
    <mergeCell ref="A50:C50"/>
    <mergeCell ref="A52:C52"/>
    <mergeCell ref="A53:C53"/>
    <mergeCell ref="A54:C54"/>
    <mergeCell ref="A75:C75"/>
    <mergeCell ref="A76:C76"/>
    <mergeCell ref="A60:C60"/>
    <mergeCell ref="A65:C65"/>
    <mergeCell ref="A66:C66"/>
    <mergeCell ref="A67:C67"/>
    <mergeCell ref="A59:C59"/>
    <mergeCell ref="A61:C61"/>
    <mergeCell ref="A64:C64"/>
    <mergeCell ref="A63:C63"/>
    <mergeCell ref="A62:C62"/>
    <mergeCell ref="A70:C70"/>
    <mergeCell ref="A71:C71"/>
    <mergeCell ref="A72:C72"/>
    <mergeCell ref="A73:C73"/>
    <mergeCell ref="A151:C151"/>
    <mergeCell ref="A152:C152"/>
    <mergeCell ref="A193:C193"/>
    <mergeCell ref="A194:C194"/>
    <mergeCell ref="A195:C195"/>
    <mergeCell ref="A196:C196"/>
    <mergeCell ref="A197:C197"/>
    <mergeCell ref="A198:C198"/>
    <mergeCell ref="A166:C166"/>
    <mergeCell ref="A164:C164"/>
    <mergeCell ref="A157:C157"/>
    <mergeCell ref="A158:C158"/>
    <mergeCell ref="A159:C159"/>
    <mergeCell ref="A160:C160"/>
    <mergeCell ref="A190:C190"/>
    <mergeCell ref="A191:C191"/>
    <mergeCell ref="A192:C192"/>
    <mergeCell ref="A185:C185"/>
    <mergeCell ref="A186:C186"/>
    <mergeCell ref="A187:C187"/>
    <mergeCell ref="A178:C178"/>
    <mergeCell ref="A179:C179"/>
    <mergeCell ref="A180:C180"/>
    <mergeCell ref="A181:C181"/>
    <mergeCell ref="A182:C182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Izvješće po programskoj klasifi</vt:lpstr>
      <vt:lpstr>' Račun prihoda i rashoda'!Podrucje_ispisa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OSJK - racunovodstvo</cp:lastModifiedBy>
  <cp:lastPrinted>2026-03-17T12:24:53Z</cp:lastPrinted>
  <dcterms:created xsi:type="dcterms:W3CDTF">2022-08-12T12:51:27Z</dcterms:created>
  <dcterms:modified xsi:type="dcterms:W3CDTF">2026-03-27T11:18:33Z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