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JK - racunovodstvo\Desktop\IZVRŠENJE 2025\"/>
    </mc:Choice>
  </mc:AlternateContent>
  <bookViews>
    <workbookView xWindow="0" yWindow="0" windowWidth="13950" windowHeight="808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Izvješće po programskoj klasifi" sheetId="13" r:id="rId6"/>
  </sheets>
  <definedNames>
    <definedName name="_xlnm.Print_Area" localSheetId="1">' Račun prihoda i rashoda'!$B$1:$L$121</definedName>
    <definedName name="_xlnm.Print_Area" localSheetId="0">SAŽETAK!$C$3:$M$35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3" l="1"/>
  <c r="G23" i="13"/>
  <c r="F23" i="13"/>
  <c r="F11" i="13" s="1"/>
  <c r="F24" i="13"/>
  <c r="G184" i="13"/>
  <c r="G183" i="13" s="1"/>
  <c r="F185" i="13"/>
  <c r="H185" i="13" s="1"/>
  <c r="G185" i="13"/>
  <c r="F176" i="13"/>
  <c r="G176" i="13"/>
  <c r="H171" i="13"/>
  <c r="H162" i="13"/>
  <c r="H153" i="13"/>
  <c r="H135" i="13"/>
  <c r="G129" i="13"/>
  <c r="F103" i="13"/>
  <c r="E23" i="13"/>
  <c r="H17" i="13"/>
  <c r="G16" i="13"/>
  <c r="H16" i="13" s="1"/>
  <c r="G19" i="13"/>
  <c r="G18" i="13" s="1"/>
  <c r="F20" i="13"/>
  <c r="F19" i="13" s="1"/>
  <c r="F18" i="13" s="1"/>
  <c r="E20" i="13"/>
  <c r="E19" i="13" s="1"/>
  <c r="E18" i="13" s="1"/>
  <c r="H21" i="13"/>
  <c r="H22" i="13"/>
  <c r="E16" i="13"/>
  <c r="E15" i="13" s="1"/>
  <c r="E14" i="13" s="1"/>
  <c r="F16" i="13"/>
  <c r="F15" i="13" s="1"/>
  <c r="F14" i="13" s="1"/>
  <c r="E37" i="13"/>
  <c r="F37" i="13"/>
  <c r="G37" i="13"/>
  <c r="H38" i="13"/>
  <c r="H39" i="13"/>
  <c r="H40" i="13"/>
  <c r="H190" i="13"/>
  <c r="G189" i="13"/>
  <c r="F189" i="13"/>
  <c r="F188" i="13" s="1"/>
  <c r="F187" i="13" s="1"/>
  <c r="E189" i="13"/>
  <c r="E188" i="13" s="1"/>
  <c r="E187" i="13" s="1"/>
  <c r="H186" i="13"/>
  <c r="E185" i="13"/>
  <c r="E184" i="13" s="1"/>
  <c r="E183" i="13" s="1"/>
  <c r="E176" i="13"/>
  <c r="F170" i="13"/>
  <c r="G170" i="13"/>
  <c r="E170" i="13"/>
  <c r="E157" i="13"/>
  <c r="F161" i="13"/>
  <c r="G161" i="13"/>
  <c r="E161" i="13"/>
  <c r="F152" i="13"/>
  <c r="G152" i="13"/>
  <c r="E152" i="13"/>
  <c r="G138" i="13"/>
  <c r="E138" i="13"/>
  <c r="G132" i="13"/>
  <c r="F132" i="13"/>
  <c r="E132" i="13"/>
  <c r="H134" i="13"/>
  <c r="H131" i="13"/>
  <c r="G130" i="13"/>
  <c r="F130" i="13"/>
  <c r="F129" i="13" s="1"/>
  <c r="E130" i="13"/>
  <c r="E129" i="13" s="1"/>
  <c r="G116" i="13"/>
  <c r="E83" i="13"/>
  <c r="F79" i="13"/>
  <c r="F78" i="13" s="1"/>
  <c r="F77" i="13" s="1"/>
  <c r="G79" i="13"/>
  <c r="G78" i="13" s="1"/>
  <c r="G77" i="13" s="1"/>
  <c r="E79" i="13"/>
  <c r="E78" i="13" s="1"/>
  <c r="E77" i="13" s="1"/>
  <c r="E53" i="13"/>
  <c r="F59" i="13"/>
  <c r="F184" i="13" l="1"/>
  <c r="F183" i="13" s="1"/>
  <c r="H183" i="13" s="1"/>
  <c r="H189" i="13"/>
  <c r="H19" i="13"/>
  <c r="H18" i="13"/>
  <c r="F182" i="13"/>
  <c r="H37" i="13"/>
  <c r="H20" i="13"/>
  <c r="G15" i="13"/>
  <c r="H15" i="13" s="1"/>
  <c r="E182" i="13"/>
  <c r="G188" i="13"/>
  <c r="H184" i="13"/>
  <c r="E156" i="13"/>
  <c r="H130" i="13"/>
  <c r="H132" i="13"/>
  <c r="H129" i="13"/>
  <c r="F6" i="5"/>
  <c r="H110" i="3"/>
  <c r="H105" i="3" s="1"/>
  <c r="H51" i="3" s="1"/>
  <c r="I110" i="3"/>
  <c r="H188" i="13" l="1"/>
  <c r="G187" i="13"/>
  <c r="H11" i="3"/>
  <c r="H10" i="3" s="1"/>
  <c r="E21" i="5"/>
  <c r="D6" i="5"/>
  <c r="D10" i="5"/>
  <c r="E25" i="5"/>
  <c r="F25" i="5"/>
  <c r="F7" i="5"/>
  <c r="C6" i="5"/>
  <c r="H187" i="13" l="1"/>
  <c r="G182" i="13"/>
  <c r="H182" i="13" s="1"/>
  <c r="G110" i="3"/>
  <c r="G111" i="3"/>
  <c r="G59" i="3"/>
  <c r="G14" i="13" l="1"/>
  <c r="H14" i="13" s="1"/>
  <c r="H25" i="5" l="1"/>
  <c r="D25" i="5"/>
  <c r="F22" i="5"/>
  <c r="D22" i="5" l="1"/>
  <c r="E22" i="5"/>
  <c r="D7" i="5"/>
  <c r="H22" i="5" l="1"/>
  <c r="H23" i="5"/>
  <c r="H24" i="5"/>
  <c r="H26" i="5"/>
  <c r="H27" i="5"/>
  <c r="H28" i="5"/>
  <c r="H30" i="5"/>
  <c r="H31" i="5"/>
  <c r="H33" i="5"/>
  <c r="G23" i="5"/>
  <c r="G24" i="5"/>
  <c r="G26" i="5"/>
  <c r="G27" i="5"/>
  <c r="G28" i="5"/>
  <c r="G30" i="5"/>
  <c r="G31" i="5"/>
  <c r="G33" i="5"/>
  <c r="H8" i="5"/>
  <c r="H9" i="5"/>
  <c r="H11" i="5"/>
  <c r="H12" i="5"/>
  <c r="H14" i="5"/>
  <c r="H15" i="5"/>
  <c r="H17" i="5"/>
  <c r="H20" i="5"/>
  <c r="G8" i="5"/>
  <c r="G9" i="5"/>
  <c r="G11" i="5"/>
  <c r="G12" i="5"/>
  <c r="G14" i="5"/>
  <c r="G15" i="5"/>
  <c r="G17" i="5"/>
  <c r="G20" i="5"/>
  <c r="F143" i="13" l="1"/>
  <c r="F142" i="13" s="1"/>
  <c r="F141" i="13" s="1"/>
  <c r="F140" i="13" s="1"/>
  <c r="G143" i="13"/>
  <c r="E143" i="13"/>
  <c r="E142" i="13" s="1"/>
  <c r="E141" i="13" s="1"/>
  <c r="E140" i="13" s="1"/>
  <c r="F180" i="13"/>
  <c r="F179" i="13" s="1"/>
  <c r="F178" i="13" s="1"/>
  <c r="G180" i="13"/>
  <c r="E180" i="13"/>
  <c r="E179" i="13" s="1"/>
  <c r="E178" i="13" s="1"/>
  <c r="F175" i="13"/>
  <c r="F174" i="13" s="1"/>
  <c r="G175" i="13"/>
  <c r="G174" i="13" s="1"/>
  <c r="E175" i="13"/>
  <c r="E174" i="13" s="1"/>
  <c r="H181" i="13"/>
  <c r="H177" i="13"/>
  <c r="H176" i="13"/>
  <c r="F166" i="13"/>
  <c r="G166" i="13"/>
  <c r="E166" i="13"/>
  <c r="F157" i="13"/>
  <c r="F156" i="13" s="1"/>
  <c r="F155" i="13" s="1"/>
  <c r="G157" i="13"/>
  <c r="E155" i="13"/>
  <c r="F148" i="13"/>
  <c r="F147" i="13" s="1"/>
  <c r="G148" i="13"/>
  <c r="E148" i="13"/>
  <c r="E147" i="13" s="1"/>
  <c r="H172" i="13"/>
  <c r="H169" i="13"/>
  <c r="H168" i="13"/>
  <c r="H167" i="13"/>
  <c r="H163" i="13"/>
  <c r="H160" i="13"/>
  <c r="H159" i="13"/>
  <c r="H158" i="13"/>
  <c r="H154" i="13"/>
  <c r="H151" i="13"/>
  <c r="H150" i="13"/>
  <c r="H149" i="13"/>
  <c r="F137" i="13"/>
  <c r="F136" i="13" s="1"/>
  <c r="G137" i="13"/>
  <c r="G136" i="13" s="1"/>
  <c r="H136" i="13" s="1"/>
  <c r="E137" i="13"/>
  <c r="E136" i="13" s="1"/>
  <c r="F126" i="13"/>
  <c r="G126" i="13"/>
  <c r="E126" i="13"/>
  <c r="F120" i="13"/>
  <c r="G120" i="13"/>
  <c r="E120" i="13"/>
  <c r="H144" i="13"/>
  <c r="H139" i="13"/>
  <c r="H138" i="13"/>
  <c r="H133" i="13"/>
  <c r="H127" i="13"/>
  <c r="H125" i="13"/>
  <c r="F111" i="13"/>
  <c r="G111" i="13"/>
  <c r="E111" i="13"/>
  <c r="H116" i="13"/>
  <c r="E116" i="13"/>
  <c r="H117" i="13"/>
  <c r="H121" i="13"/>
  <c r="H122" i="13"/>
  <c r="H123" i="13"/>
  <c r="F83" i="13"/>
  <c r="G83" i="13"/>
  <c r="F107" i="13"/>
  <c r="G107" i="13"/>
  <c r="E107" i="13"/>
  <c r="G103" i="13"/>
  <c r="E103" i="13"/>
  <c r="F105" i="13"/>
  <c r="G105" i="13"/>
  <c r="E105" i="13"/>
  <c r="H104" i="13"/>
  <c r="H106" i="13"/>
  <c r="H108" i="13"/>
  <c r="H112" i="13"/>
  <c r="H113" i="13"/>
  <c r="H114" i="13"/>
  <c r="H115" i="13"/>
  <c r="H102" i="13"/>
  <c r="H101" i="13"/>
  <c r="H100" i="13"/>
  <c r="H99" i="13"/>
  <c r="H98" i="13"/>
  <c r="H97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84" i="13"/>
  <c r="F74" i="13"/>
  <c r="F73" i="13" s="1"/>
  <c r="F72" i="13" s="1"/>
  <c r="G74" i="13"/>
  <c r="G73" i="13" s="1"/>
  <c r="G72" i="13" s="1"/>
  <c r="H72" i="13" s="1"/>
  <c r="E74" i="13"/>
  <c r="E73" i="13" s="1"/>
  <c r="E72" i="13" s="1"/>
  <c r="H75" i="13"/>
  <c r="F69" i="13"/>
  <c r="F68" i="13" s="1"/>
  <c r="G69" i="13"/>
  <c r="G68" i="13" s="1"/>
  <c r="E69" i="13"/>
  <c r="E68" i="13" s="1"/>
  <c r="H71" i="13"/>
  <c r="H70" i="13"/>
  <c r="F64" i="13"/>
  <c r="F63" i="13" s="1"/>
  <c r="G62" i="13"/>
  <c r="E64" i="13"/>
  <c r="E63" i="13" s="1"/>
  <c r="E62" i="13" s="1"/>
  <c r="H65" i="13"/>
  <c r="G59" i="13"/>
  <c r="E59" i="13"/>
  <c r="E52" i="13" s="1"/>
  <c r="H61" i="13"/>
  <c r="H60" i="13"/>
  <c r="F53" i="13"/>
  <c r="G53" i="13"/>
  <c r="H58" i="13"/>
  <c r="H83" i="13" l="1"/>
  <c r="H166" i="13"/>
  <c r="H175" i="13"/>
  <c r="H73" i="13"/>
  <c r="E82" i="13"/>
  <c r="H120" i="13"/>
  <c r="H148" i="13"/>
  <c r="H174" i="13"/>
  <c r="H157" i="13"/>
  <c r="H105" i="13"/>
  <c r="E165" i="13"/>
  <c r="E164" i="13" s="1"/>
  <c r="H107" i="13"/>
  <c r="H128" i="13"/>
  <c r="H152" i="13"/>
  <c r="H180" i="13"/>
  <c r="E81" i="13"/>
  <c r="F165" i="13"/>
  <c r="F164" i="13" s="1"/>
  <c r="F118" i="13"/>
  <c r="F146" i="13"/>
  <c r="E110" i="13"/>
  <c r="E109" i="13" s="1"/>
  <c r="G147" i="13"/>
  <c r="H143" i="13"/>
  <c r="G110" i="13"/>
  <c r="G109" i="13" s="1"/>
  <c r="F82" i="13"/>
  <c r="F81" i="13" s="1"/>
  <c r="E146" i="13"/>
  <c r="H161" i="13"/>
  <c r="E173" i="13"/>
  <c r="H137" i="13"/>
  <c r="G156" i="13"/>
  <c r="E119" i="13"/>
  <c r="G119" i="13"/>
  <c r="H103" i="13"/>
  <c r="F119" i="13"/>
  <c r="G165" i="13"/>
  <c r="G142" i="13"/>
  <c r="G82" i="13"/>
  <c r="F110" i="13"/>
  <c r="F109" i="13" s="1"/>
  <c r="H126" i="13"/>
  <c r="H170" i="13"/>
  <c r="G179" i="13"/>
  <c r="G118" i="13"/>
  <c r="E118" i="13"/>
  <c r="H111" i="13"/>
  <c r="H59" i="13"/>
  <c r="H74" i="13"/>
  <c r="H68" i="13"/>
  <c r="G67" i="13"/>
  <c r="F67" i="13"/>
  <c r="E67" i="13"/>
  <c r="E66" i="13" s="1"/>
  <c r="H64" i="13"/>
  <c r="F52" i="13"/>
  <c r="F51" i="13" s="1"/>
  <c r="H63" i="13"/>
  <c r="F62" i="13"/>
  <c r="E51" i="13"/>
  <c r="E50" i="13" s="1"/>
  <c r="G52" i="13"/>
  <c r="G51" i="13" s="1"/>
  <c r="G50" i="13" s="1"/>
  <c r="H69" i="13"/>
  <c r="H57" i="13"/>
  <c r="H56" i="13"/>
  <c r="H55" i="13"/>
  <c r="H53" i="13"/>
  <c r="H54" i="13"/>
  <c r="F47" i="13"/>
  <c r="F46" i="13" s="1"/>
  <c r="F45" i="13" s="1"/>
  <c r="G47" i="13"/>
  <c r="E47" i="13"/>
  <c r="E46" i="13" s="1"/>
  <c r="E45" i="13" s="1"/>
  <c r="H48" i="13"/>
  <c r="F43" i="13"/>
  <c r="F36" i="13" s="1"/>
  <c r="F35" i="13" s="1"/>
  <c r="G43" i="13"/>
  <c r="G36" i="13" s="1"/>
  <c r="E43" i="13"/>
  <c r="E36" i="13" s="1"/>
  <c r="E35" i="13" s="1"/>
  <c r="H41" i="13"/>
  <c r="H42" i="13"/>
  <c r="H44" i="13"/>
  <c r="H34" i="13"/>
  <c r="G31" i="13"/>
  <c r="F31" i="13"/>
  <c r="E31" i="13"/>
  <c r="H32" i="13"/>
  <c r="H33" i="13"/>
  <c r="G13" i="13"/>
  <c r="G12" i="13" s="1"/>
  <c r="E25" i="13"/>
  <c r="E24" i="13" s="1"/>
  <c r="F25" i="13"/>
  <c r="G25" i="13"/>
  <c r="E26" i="13"/>
  <c r="F26" i="13"/>
  <c r="H27" i="13"/>
  <c r="H28" i="13"/>
  <c r="H124" i="13"/>
  <c r="G35" i="13" l="1"/>
  <c r="H35" i="13" s="1"/>
  <c r="H36" i="13"/>
  <c r="E76" i="13"/>
  <c r="E49" i="13" s="1"/>
  <c r="H147" i="13"/>
  <c r="F76" i="13"/>
  <c r="F173" i="13"/>
  <c r="E145" i="13"/>
  <c r="G146" i="13"/>
  <c r="H146" i="13" s="1"/>
  <c r="H110" i="13"/>
  <c r="F145" i="13"/>
  <c r="H119" i="13"/>
  <c r="H82" i="13"/>
  <c r="G81" i="13"/>
  <c r="H81" i="13" s="1"/>
  <c r="H156" i="13"/>
  <c r="G155" i="13"/>
  <c r="H155" i="13" s="1"/>
  <c r="G141" i="13"/>
  <c r="H142" i="13"/>
  <c r="H165" i="13"/>
  <c r="G164" i="13"/>
  <c r="H164" i="13" s="1"/>
  <c r="H179" i="13"/>
  <c r="G178" i="13"/>
  <c r="F50" i="13"/>
  <c r="H109" i="13"/>
  <c r="H118" i="13"/>
  <c r="H47" i="13"/>
  <c r="H31" i="13"/>
  <c r="H43" i="13"/>
  <c r="H52" i="13"/>
  <c r="F66" i="13"/>
  <c r="H67" i="13"/>
  <c r="G66" i="13"/>
  <c r="H25" i="13"/>
  <c r="G46" i="13"/>
  <c r="H26" i="13"/>
  <c r="H51" i="13"/>
  <c r="H62" i="13"/>
  <c r="F49" i="13" l="1"/>
  <c r="G76" i="13"/>
  <c r="H50" i="13"/>
  <c r="H178" i="13"/>
  <c r="G173" i="13"/>
  <c r="H173" i="13" s="1"/>
  <c r="G145" i="13"/>
  <c r="H145" i="13" s="1"/>
  <c r="G140" i="13"/>
  <c r="H140" i="13" s="1"/>
  <c r="H141" i="13"/>
  <c r="H66" i="13"/>
  <c r="H46" i="13"/>
  <c r="G45" i="13"/>
  <c r="H45" i="13" s="1"/>
  <c r="G49" i="13" l="1"/>
  <c r="H23" i="13"/>
  <c r="G24" i="13"/>
  <c r="H24" i="13" s="1"/>
  <c r="H76" i="13"/>
  <c r="E13" i="5"/>
  <c r="E6" i="5" s="1"/>
  <c r="E7" i="5"/>
  <c r="E10" i="5"/>
  <c r="G11" i="13" l="1"/>
  <c r="G10" i="13" s="1"/>
  <c r="G9" i="13" s="1"/>
  <c r="H49" i="13"/>
  <c r="F32" i="5" l="1"/>
  <c r="C22" i="5"/>
  <c r="G22" i="5" s="1"/>
  <c r="C7" i="5"/>
  <c r="G7" i="5" l="1"/>
  <c r="H7" i="5"/>
  <c r="G86" i="3"/>
  <c r="G63" i="3"/>
  <c r="H59" i="3"/>
  <c r="G37" i="3"/>
  <c r="J86" i="3"/>
  <c r="J75" i="3"/>
  <c r="J119" i="3"/>
  <c r="J110" i="3"/>
  <c r="J59" i="3"/>
  <c r="K22" i="3" l="1"/>
  <c r="H9" i="8"/>
  <c r="G9" i="8"/>
  <c r="C25" i="5" l="1"/>
  <c r="G25" i="5" s="1"/>
  <c r="C13" i="5" l="1"/>
  <c r="I111" i="3" l="1"/>
  <c r="H111" i="3"/>
  <c r="H86" i="3"/>
  <c r="H75" i="3"/>
  <c r="H63" i="3"/>
  <c r="H54" i="3"/>
  <c r="H53" i="3" s="1"/>
  <c r="H62" i="3" l="1"/>
  <c r="I119" i="3"/>
  <c r="L118" i="3"/>
  <c r="I59" i="3" l="1"/>
  <c r="H37" i="3"/>
  <c r="C29" i="5" l="1"/>
  <c r="D29" i="5"/>
  <c r="J37" i="3" l="1"/>
  <c r="J30" i="3"/>
  <c r="G75" i="3"/>
  <c r="G68" i="3"/>
  <c r="G117" i="3"/>
  <c r="G30" i="3"/>
  <c r="L25" i="1" l="1"/>
  <c r="M24" i="1"/>
  <c r="L24" i="1"/>
  <c r="M14" i="1" l="1"/>
  <c r="L14" i="1"/>
  <c r="M10" i="1"/>
  <c r="L10" i="1"/>
  <c r="H8" i="8" l="1"/>
  <c r="G8" i="8"/>
  <c r="I37" i="3"/>
  <c r="L37" i="3" s="1"/>
  <c r="L46" i="3"/>
  <c r="L38" i="3"/>
  <c r="L39" i="3"/>
  <c r="L32" i="3"/>
  <c r="L34" i="3"/>
  <c r="L28" i="3"/>
  <c r="L25" i="3"/>
  <c r="L22" i="3"/>
  <c r="L17" i="3"/>
  <c r="L18" i="3"/>
  <c r="L113" i="3"/>
  <c r="F29" i="5" l="1"/>
  <c r="F21" i="5" s="1"/>
  <c r="G29" i="5" l="1"/>
  <c r="I86" i="3"/>
  <c r="I75" i="3"/>
  <c r="I33" i="3"/>
  <c r="I30" i="3"/>
  <c r="L30" i="3" s="1"/>
  <c r="H33" i="3"/>
  <c r="I29" i="3" l="1"/>
  <c r="D13" i="5"/>
  <c r="F13" i="5"/>
  <c r="I68" i="3"/>
  <c r="I63" i="3"/>
  <c r="I103" i="3"/>
  <c r="I102" i="3" s="1"/>
  <c r="H103" i="3"/>
  <c r="H102" i="3" s="1"/>
  <c r="H94" i="3"/>
  <c r="I107" i="3"/>
  <c r="I106" i="3" s="1"/>
  <c r="H107" i="3"/>
  <c r="H106" i="3" s="1"/>
  <c r="H119" i="3"/>
  <c r="G119" i="3"/>
  <c r="L121" i="3"/>
  <c r="G13" i="5" l="1"/>
  <c r="H13" i="5"/>
  <c r="L119" i="3"/>
  <c r="I40" i="3"/>
  <c r="E29" i="5"/>
  <c r="H40" i="3"/>
  <c r="H29" i="5" l="1"/>
  <c r="L55" i="3"/>
  <c r="L56" i="3"/>
  <c r="L57" i="3"/>
  <c r="L58" i="3"/>
  <c r="L60" i="3"/>
  <c r="L64" i="3"/>
  <c r="L65" i="3"/>
  <c r="L66" i="3"/>
  <c r="L69" i="3"/>
  <c r="L70" i="3"/>
  <c r="L71" i="3"/>
  <c r="L72" i="3"/>
  <c r="L73" i="3"/>
  <c r="L74" i="3"/>
  <c r="L76" i="3"/>
  <c r="L77" i="3"/>
  <c r="L78" i="3"/>
  <c r="L79" i="3"/>
  <c r="L80" i="3"/>
  <c r="L81" i="3"/>
  <c r="L82" i="3"/>
  <c r="L83" i="3"/>
  <c r="L84" i="3"/>
  <c r="L87" i="3"/>
  <c r="L88" i="3"/>
  <c r="L89" i="3"/>
  <c r="L90" i="3"/>
  <c r="L92" i="3"/>
  <c r="L95" i="3"/>
  <c r="L97" i="3"/>
  <c r="L101" i="3"/>
  <c r="L104" i="3"/>
  <c r="L112" i="3"/>
  <c r="L114" i="3"/>
  <c r="L116" i="3"/>
  <c r="K55" i="3"/>
  <c r="K56" i="3"/>
  <c r="K57" i="3"/>
  <c r="K58" i="3"/>
  <c r="K60" i="3"/>
  <c r="K64" i="3"/>
  <c r="K65" i="3"/>
  <c r="K66" i="3"/>
  <c r="K69" i="3"/>
  <c r="K70" i="3"/>
  <c r="K71" i="3"/>
  <c r="K72" i="3"/>
  <c r="K73" i="3"/>
  <c r="K74" i="3"/>
  <c r="K76" i="3"/>
  <c r="K77" i="3"/>
  <c r="K78" i="3"/>
  <c r="K79" i="3"/>
  <c r="K80" i="3"/>
  <c r="K81" i="3"/>
  <c r="K82" i="3"/>
  <c r="K83" i="3"/>
  <c r="K84" i="3"/>
  <c r="K88" i="3"/>
  <c r="K89" i="3"/>
  <c r="K90" i="3"/>
  <c r="K92" i="3"/>
  <c r="K95" i="3"/>
  <c r="K101" i="3"/>
  <c r="K104" i="3"/>
  <c r="J107" i="3"/>
  <c r="J106" i="3" s="1"/>
  <c r="G107" i="3"/>
  <c r="G106" i="3" s="1"/>
  <c r="G33" i="3"/>
  <c r="L59" i="3" l="1"/>
  <c r="K59" i="3"/>
  <c r="D34" i="5"/>
  <c r="E34" i="5"/>
  <c r="F34" i="5"/>
  <c r="C34" i="5"/>
  <c r="C21" i="5" s="1"/>
  <c r="D32" i="5"/>
  <c r="D21" i="5" s="1"/>
  <c r="E32" i="5"/>
  <c r="C32" i="5"/>
  <c r="G32" i="5" s="1"/>
  <c r="D18" i="5"/>
  <c r="F18" i="5"/>
  <c r="C18" i="5"/>
  <c r="D16" i="5"/>
  <c r="E16" i="5"/>
  <c r="F16" i="5"/>
  <c r="C16" i="5"/>
  <c r="F10" i="5"/>
  <c r="C10" i="5"/>
  <c r="H10" i="6"/>
  <c r="H9" i="6" s="1"/>
  <c r="I21" i="1" s="1"/>
  <c r="G10" i="6"/>
  <c r="G9" i="6" s="1"/>
  <c r="H21" i="1" s="1"/>
  <c r="H11" i="6"/>
  <c r="I10" i="6"/>
  <c r="I9" i="6" s="1"/>
  <c r="J21" i="1" s="1"/>
  <c r="J10" i="6"/>
  <c r="J9" i="6" s="1"/>
  <c r="K21" i="1" s="1"/>
  <c r="G11" i="6"/>
  <c r="H14" i="6"/>
  <c r="H13" i="6" s="1"/>
  <c r="I22" i="1" s="1"/>
  <c r="J14" i="6"/>
  <c r="J13" i="6" s="1"/>
  <c r="K22" i="1" s="1"/>
  <c r="H15" i="6"/>
  <c r="I15" i="6"/>
  <c r="I14" i="6" s="1"/>
  <c r="I13" i="6" s="1"/>
  <c r="J22" i="1" s="1"/>
  <c r="J15" i="6"/>
  <c r="G15" i="6"/>
  <c r="G14" i="6" s="1"/>
  <c r="G13" i="6" s="1"/>
  <c r="H22" i="1" s="1"/>
  <c r="H32" i="5" l="1"/>
  <c r="H10" i="5"/>
  <c r="G10" i="5"/>
  <c r="G16" i="5"/>
  <c r="H16" i="5"/>
  <c r="I23" i="1"/>
  <c r="K23" i="1"/>
  <c r="H23" i="1"/>
  <c r="J23" i="1"/>
  <c r="H21" i="5" l="1"/>
  <c r="G21" i="5"/>
  <c r="G6" i="5"/>
  <c r="H6" i="5"/>
  <c r="D7" i="8"/>
  <c r="D6" i="8" s="1"/>
  <c r="E7" i="8"/>
  <c r="E6" i="8" s="1"/>
  <c r="H117" i="3"/>
  <c r="I117" i="3"/>
  <c r="I105" i="3" s="1"/>
  <c r="J117" i="3"/>
  <c r="J105" i="3" s="1"/>
  <c r="J103" i="3"/>
  <c r="J102" i="3" s="1"/>
  <c r="G103" i="3"/>
  <c r="G102" i="3" s="1"/>
  <c r="H100" i="3"/>
  <c r="H99" i="3" s="1"/>
  <c r="I100" i="3"/>
  <c r="I99" i="3" s="1"/>
  <c r="J100" i="3"/>
  <c r="G100" i="3"/>
  <c r="G99" i="3" s="1"/>
  <c r="H93" i="3"/>
  <c r="I94" i="3"/>
  <c r="I93" i="3" s="1"/>
  <c r="J94" i="3"/>
  <c r="J93" i="3" s="1"/>
  <c r="G94" i="3"/>
  <c r="G93" i="3" s="1"/>
  <c r="I54" i="3"/>
  <c r="I53" i="3" s="1"/>
  <c r="J54" i="3"/>
  <c r="G54" i="3"/>
  <c r="J63" i="3"/>
  <c r="J68" i="3"/>
  <c r="I62" i="3"/>
  <c r="H52" i="3" l="1"/>
  <c r="J62" i="3"/>
  <c r="I52" i="3"/>
  <c r="I51" i="3" s="1"/>
  <c r="L117" i="3"/>
  <c r="L111" i="3"/>
  <c r="L75" i="3"/>
  <c r="K75" i="3"/>
  <c r="L68" i="3"/>
  <c r="K68" i="3"/>
  <c r="L63" i="3"/>
  <c r="K54" i="3"/>
  <c r="L54" i="3"/>
  <c r="K86" i="3"/>
  <c r="L86" i="3"/>
  <c r="K94" i="3"/>
  <c r="L94" i="3"/>
  <c r="J99" i="3"/>
  <c r="L100" i="3"/>
  <c r="K100" i="3"/>
  <c r="L103" i="3"/>
  <c r="K103" i="3"/>
  <c r="G105" i="3"/>
  <c r="J53" i="3"/>
  <c r="G53" i="3"/>
  <c r="J52" i="3" l="1"/>
  <c r="L62" i="3"/>
  <c r="K93" i="3"/>
  <c r="L93" i="3"/>
  <c r="L99" i="3"/>
  <c r="K99" i="3"/>
  <c r="K102" i="3"/>
  <c r="L102" i="3"/>
  <c r="L110" i="3"/>
  <c r="K110" i="3"/>
  <c r="K53" i="3"/>
  <c r="L53" i="3"/>
  <c r="K17" i="3"/>
  <c r="K28" i="3"/>
  <c r="K32" i="3"/>
  <c r="K34" i="3"/>
  <c r="K38" i="3"/>
  <c r="K46" i="3"/>
  <c r="H13" i="3"/>
  <c r="I13" i="3"/>
  <c r="J13" i="3"/>
  <c r="G13" i="3"/>
  <c r="H16" i="3"/>
  <c r="I16" i="3"/>
  <c r="J16" i="3"/>
  <c r="G16" i="3"/>
  <c r="H19" i="3"/>
  <c r="I19" i="3"/>
  <c r="J19" i="3"/>
  <c r="G19" i="3"/>
  <c r="H21" i="3"/>
  <c r="I21" i="3"/>
  <c r="J21" i="3"/>
  <c r="G21" i="3"/>
  <c r="H24" i="3"/>
  <c r="H23" i="3" s="1"/>
  <c r="I24" i="3"/>
  <c r="I23" i="3" s="1"/>
  <c r="J24" i="3"/>
  <c r="G24" i="3"/>
  <c r="G23" i="3" s="1"/>
  <c r="H27" i="3"/>
  <c r="H26" i="3" s="1"/>
  <c r="I27" i="3"/>
  <c r="I26" i="3" s="1"/>
  <c r="J27" i="3"/>
  <c r="G27" i="3"/>
  <c r="G26" i="3" s="1"/>
  <c r="H30" i="3"/>
  <c r="H29" i="3" s="1"/>
  <c r="J33" i="3"/>
  <c r="L33" i="3" s="1"/>
  <c r="H36" i="3"/>
  <c r="I36" i="3"/>
  <c r="J36" i="3"/>
  <c r="G36" i="3"/>
  <c r="J41" i="3"/>
  <c r="G41" i="3"/>
  <c r="G40" i="3" s="1"/>
  <c r="H45" i="3"/>
  <c r="H44" i="3" s="1"/>
  <c r="H43" i="3" s="1"/>
  <c r="I45" i="3"/>
  <c r="J45" i="3"/>
  <c r="J44" i="3" s="1"/>
  <c r="J43" i="3" s="1"/>
  <c r="G45" i="3"/>
  <c r="G44" i="3" s="1"/>
  <c r="I11" i="3" l="1"/>
  <c r="K21" i="3"/>
  <c r="J23" i="3"/>
  <c r="L24" i="3"/>
  <c r="L21" i="3"/>
  <c r="I12" i="3"/>
  <c r="L16" i="3"/>
  <c r="H12" i="3"/>
  <c r="J40" i="3"/>
  <c r="J26" i="3"/>
  <c r="K26" i="3" s="1"/>
  <c r="L27" i="3"/>
  <c r="L13" i="1"/>
  <c r="M13" i="1"/>
  <c r="I44" i="3"/>
  <c r="L45" i="3"/>
  <c r="J15" i="1"/>
  <c r="I15" i="1"/>
  <c r="K105" i="3"/>
  <c r="L105" i="3"/>
  <c r="J29" i="3"/>
  <c r="K15" i="1"/>
  <c r="J51" i="3"/>
  <c r="L51" i="3" s="1"/>
  <c r="L52" i="3"/>
  <c r="F7" i="8"/>
  <c r="F6" i="8" s="1"/>
  <c r="H15" i="1"/>
  <c r="G29" i="3"/>
  <c r="K27" i="3"/>
  <c r="K16" i="3"/>
  <c r="K30" i="3"/>
  <c r="K37" i="3"/>
  <c r="K33" i="3"/>
  <c r="G12" i="3"/>
  <c r="J12" i="3"/>
  <c r="K44" i="3"/>
  <c r="G43" i="3"/>
  <c r="K36" i="3"/>
  <c r="L36" i="3"/>
  <c r="K45" i="3"/>
  <c r="G11" i="3" l="1"/>
  <c r="G10" i="3" s="1"/>
  <c r="L12" i="3"/>
  <c r="H6" i="8"/>
  <c r="H7" i="8"/>
  <c r="I43" i="3"/>
  <c r="I10" i="3" s="1"/>
  <c r="L44" i="3"/>
  <c r="M15" i="1"/>
  <c r="L15" i="1"/>
  <c r="K29" i="3"/>
  <c r="I12" i="1"/>
  <c r="I16" i="1" s="1"/>
  <c r="L29" i="3"/>
  <c r="J12" i="1"/>
  <c r="J16" i="1" s="1"/>
  <c r="K12" i="3"/>
  <c r="K43" i="3"/>
  <c r="L23" i="3"/>
  <c r="J11" i="3"/>
  <c r="J10" i="3" s="1"/>
  <c r="L26" i="3"/>
  <c r="L43" i="3" l="1"/>
  <c r="K10" i="3"/>
  <c r="L10" i="3"/>
  <c r="H12" i="1"/>
  <c r="H16" i="1" s="1"/>
  <c r="K12" i="1"/>
  <c r="K16" i="1" s="1"/>
  <c r="L11" i="3"/>
  <c r="K11" i="3"/>
  <c r="M12" i="1" l="1"/>
  <c r="M16" i="1"/>
  <c r="L12" i="1"/>
  <c r="L16" i="1" l="1"/>
  <c r="C7" i="8"/>
  <c r="G7" i="8" s="1"/>
  <c r="C6" i="8"/>
  <c r="G6" i="8" s="1"/>
  <c r="G62" i="3"/>
  <c r="K62" i="3" s="1"/>
  <c r="K63" i="3"/>
  <c r="G52" i="3" l="1"/>
  <c r="G51" i="3" l="1"/>
  <c r="K51" i="3" s="1"/>
  <c r="K52" i="3"/>
  <c r="F13" i="13"/>
  <c r="F12" i="13" s="1"/>
  <c r="H13" i="13" l="1"/>
  <c r="H12" i="13" l="1"/>
  <c r="H11" i="13"/>
  <c r="F10" i="13"/>
  <c r="H10" i="13" l="1"/>
  <c r="F9" i="13"/>
  <c r="H9" i="13" s="1"/>
  <c r="E13" i="13"/>
  <c r="E11" i="13" l="1"/>
  <c r="E10" i="13" s="1"/>
  <c r="E9" i="13" s="1"/>
  <c r="E12" i="13"/>
</calcChain>
</file>

<file path=xl/sharedStrings.xml><?xml version="1.0" encoding="utf-8"?>
<sst xmlns="http://schemas.openxmlformats.org/spreadsheetml/2006/main" count="476" uniqueCount="261">
  <si>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</si>
  <si>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</si>
  <si>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</si>
  <si>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</si>
  <si>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</si>
  <si>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</si>
  <si>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</si>
  <si>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</si>
  <si>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</si>
  <si>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</si>
  <si>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</si>
  <si>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</si>
  <si>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</si>
  <si>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</si>
  <si>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</si>
  <si>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1 Opći prihodi i primici</t>
  </si>
  <si>
    <t>11 Opći prihodi i primici</t>
  </si>
  <si>
    <t>3 Vlastiti prihodi</t>
  </si>
  <si>
    <t>31 Vlastiti prihodi</t>
  </si>
  <si>
    <t>Prihodi od prodaje nefinancijske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</si>
  <si>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</si>
  <si>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</si>
  <si>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</si>
  <si>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</si>
  <si>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</si>
  <si>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</si>
  <si>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</si>
  <si>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</si>
  <si>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</si>
  <si>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</si>
  <si>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</si>
  <si>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</si>
  <si>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</si>
  <si>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</si>
  <si>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</si>
  <si>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</si>
  <si>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</si>
  <si>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</si>
  <si>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</si>
  <si>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</si>
  <si>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</si>
  <si>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</si>
  <si>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</si>
  <si>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</si>
  <si>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</si>
  <si>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</si>
  <si>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</si>
  <si>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</si>
  <si>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</si>
  <si>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</si>
  <si>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</si>
  <si>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 xml:space="preserve">Pomoći proračunu iz drugih proračuna i izvanproračunskim korisnicima </t>
  </si>
  <si>
    <t>Tekuće pomoći proračunu iz drugih proračuna i izvanproračunskim korisnicima</t>
  </si>
  <si>
    <t>Kapitalne pomoći proračunu iz drugih proračuna i izvanproračunskim korisnicima</t>
  </si>
  <si>
    <t>Pomoći proračunskim korisnicima iz proračuna koji im nije nadležan</t>
  </si>
  <si>
    <t>6361</t>
  </si>
  <si>
    <t>6362</t>
  </si>
  <si>
    <t>Tekuće pomoći proračunskim korisnicima iz proračuna koji im nije nadležan</t>
  </si>
  <si>
    <t>Kapitalne pomoći proračunskim korisnicima iz proračuna koji im nije nadležan</t>
  </si>
  <si>
    <t xml:space="preserve">Pomoći temeljem prijenosa  EU sredstava </t>
  </si>
  <si>
    <t>Tekuće pomoći temeljem prijenosa  EU sredstava</t>
  </si>
  <si>
    <t>Prijenosi između proračunskih korisnika istog proračuna</t>
  </si>
  <si>
    <t xml:space="preserve">Prihodi od imovine </t>
  </si>
  <si>
    <t xml:space="preserve">Prihodi od financijske imovine </t>
  </si>
  <si>
    <t>Kamate na oročena sredstva i depozite po viđenju</t>
  </si>
  <si>
    <t>Prihodi od upravnih i administrativnih pristojbi, pristojbi po posebnim propisima i naknada</t>
  </si>
  <si>
    <t xml:space="preserve">Prihodi po posebnim propisima </t>
  </si>
  <si>
    <t>Ostali nespomenuti prihodi</t>
  </si>
  <si>
    <t>Prihodi od pruženih usluga</t>
  </si>
  <si>
    <t xml:space="preserve">Prihodi od prodaje proizvoda i robe te pruženih usluga, prihodi od donacija te povrati po protestiranim jamstvima </t>
  </si>
  <si>
    <t xml:space="preserve">Prihodi od prodaje proizvoda i robe te pruženih usluga </t>
  </si>
  <si>
    <t>Tekuće donacije</t>
  </si>
  <si>
    <t>Donacije od pravnih i fizičkih osoba izvan općeg proračuna i povrat donacija po protestiranim jamstvima</t>
  </si>
  <si>
    <t>Prihodi iz nadležnog proračuna i od HZZO-a na temelju ugovornih obveza (šifre 671+673)</t>
  </si>
  <si>
    <t>Prihodi iz nadležnog proračuna za financiranje redovne djelatnosti proračunskih korisnika (šifre 6711 do 6714)</t>
  </si>
  <si>
    <t>Prihodi iz  nadležnog proračuna za financiranje rashoda poslovanja</t>
  </si>
  <si>
    <t>Uredska oprema i namještaj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</si>
  <si>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</si>
  <si>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</si>
  <si>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</si>
  <si>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</si>
  <si>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</si>
  <si>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</si>
  <si>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</si>
  <si>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</si>
  <si>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</si>
  <si>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</si>
  <si>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</si>
  <si>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</si>
  <si>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</si>
  <si>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Rashodi za materijal i energiju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</si>
  <si>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</si>
  <si>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</si>
  <si>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</si>
  <si>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</si>
  <si>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</si>
  <si>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</si>
  <si>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</si>
  <si>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</si>
  <si>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</si>
  <si>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</si>
  <si>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</si>
  <si>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</si>
  <si>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</si>
  <si>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 xml:space="preserve">Ostali nespomenuti rashodi poslovanja </t>
  </si>
  <si>
    <t>Ostali financijski rashodi</t>
  </si>
  <si>
    <t>Negativne tečajne razlike i razlike zbog primjene valutne klauzule</t>
  </si>
  <si>
    <t>Bankarske usluge i usluge platnog prometa</t>
  </si>
  <si>
    <t>Financijski rashodi</t>
  </si>
  <si>
    <t>Ostali nespomenuti financijski rashodi</t>
  </si>
  <si>
    <t xml:space="preserve">Naknade građanima i kućanstvima na temelju osiguranja i druge naknade </t>
  </si>
  <si>
    <t xml:space="preserve">Ostale naknade građanima i kućanstvima iz proračuna </t>
  </si>
  <si>
    <t>Naknade građanima i kućanstvima u naravi</t>
  </si>
  <si>
    <t xml:space="preserve">Ostali rashodi </t>
  </si>
  <si>
    <t xml:space="preserve">Tekuće donacije </t>
  </si>
  <si>
    <t>Tekuće donacije u naravi</t>
  </si>
  <si>
    <t xml:space="preserve">Rashodi za nabavu proizvedene dugotrajne imovine </t>
  </si>
  <si>
    <t xml:space="preserve">Postrojenja i oprema </t>
  </si>
  <si>
    <t>Uređaji, strojevi i oprema za ostale namjene</t>
  </si>
  <si>
    <t xml:space="preserve">Knjige, umjetnička djela i ostale izložbene vrijednosti </t>
  </si>
  <si>
    <t xml:space="preserve">Knjige </t>
  </si>
  <si>
    <t xml:space="preserve">Rashodi za usluge </t>
  </si>
  <si>
    <t>Zatezne kamate</t>
  </si>
  <si>
    <t>Naknade troškova osobama izvan radnog odnosa</t>
  </si>
  <si>
    <t>09 Obrazovanje</t>
  </si>
  <si>
    <t>Primljeni krediti od tuzemnih kreditnih institucija izvan javnog sektora</t>
  </si>
  <si>
    <t xml:space="preserve">Primljeni krediti i zajmovi od kreditnih i ostalih financijskih institucija izvan javnog sektora 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</si>
  <si>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</si>
  <si>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</si>
  <si>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5 Pomoći</t>
  </si>
  <si>
    <t>Pomoći</t>
  </si>
  <si>
    <t>6 Donacije</t>
  </si>
  <si>
    <t xml:space="preserve">7 Prihodi od prodaje nefinancijske imovine </t>
  </si>
  <si>
    <t>Donacije</t>
  </si>
  <si>
    <t xml:space="preserve">  Prihodi od prodaje nefinancijske imovine </t>
  </si>
  <si>
    <t>Kapitalne donacije</t>
  </si>
  <si>
    <t>Doprinos za obvezno osig .u slučaju nezaposl.</t>
  </si>
  <si>
    <t>Članarine i norme</t>
  </si>
  <si>
    <t>Troškovi sudskih postupaka</t>
  </si>
  <si>
    <t>Nematerijalna imovina</t>
  </si>
  <si>
    <t>Licence</t>
  </si>
  <si>
    <t>Rashodi za nabavu neproizvedene dug. Imovine</t>
  </si>
  <si>
    <t>Oprema za održavanje i zaštitu</t>
  </si>
  <si>
    <t>Instrumenti, uređaji ni strojevi</t>
  </si>
  <si>
    <t>EU projekti</t>
  </si>
  <si>
    <t>Tekući prijenosi između proračunskih korisnika istog proračuna temeljem prij.EU sredstava</t>
  </si>
  <si>
    <t>Prihodi iz  nadležnog proračuna za financiranje rashoda za nabavu nef.imovine</t>
  </si>
  <si>
    <t>Dodatna ulaganja na nef.imovini</t>
  </si>
  <si>
    <t>Ostala nematerijalna imovina</t>
  </si>
  <si>
    <t>Višak prihoda</t>
  </si>
  <si>
    <t xml:space="preserve">Višak prihoda </t>
  </si>
  <si>
    <t>Vlastiti izvori</t>
  </si>
  <si>
    <t>Knjige</t>
  </si>
  <si>
    <t>Komunikacijska oprema</t>
  </si>
  <si>
    <t>Pihodi od prodaje nefinancijske imovine</t>
  </si>
  <si>
    <t>Prihodi od prodajeprijevoznih sredstava</t>
  </si>
  <si>
    <t>Kombi vozila</t>
  </si>
  <si>
    <t>4 Prihodi za posebne namjene</t>
  </si>
  <si>
    <t>O.Š. JOSIPA KOZARCA, VINKOVCI</t>
  </si>
  <si>
    <t>STRUČNO, ADMINISTRATIVNO I TEHNIČKO OSOBLJE</t>
  </si>
  <si>
    <t>Dodatna ulaganja na postrojenjima i opremi</t>
  </si>
  <si>
    <t>PRENESENI VIŠAK/MANJAK IZ PRETHODNE GODINE</t>
  </si>
  <si>
    <t>PRENESENI VIŠAK/MANJAK U SLJEDEĆU GODINU</t>
  </si>
  <si>
    <t>Dodatna ulaganja na građevinskim objektima</t>
  </si>
  <si>
    <t>0912 Osnovno obrazovanje</t>
  </si>
  <si>
    <t xml:space="preserve">UKUPNO RASHODI  </t>
  </si>
  <si>
    <t>091  Predškolsko i osnovno obrazovanje</t>
  </si>
  <si>
    <t>Opći prihodi i primici (nenamjenski) - PK</t>
  </si>
  <si>
    <t>Korisnik 907</t>
  </si>
  <si>
    <t>Rashodi za nabavu proizvedene dugotrajne imovine</t>
  </si>
  <si>
    <t>II. POSEBNI DIO</t>
  </si>
  <si>
    <t>IZVJEŠTAJ PO PROGRAMSKOJ KLASIFIKACIJI</t>
  </si>
  <si>
    <t>5=4/3*100</t>
  </si>
  <si>
    <t>UKUPNO:</t>
  </si>
  <si>
    <t>Decentralizirana funkcija-osnovno školstvo</t>
  </si>
  <si>
    <t>Izvor financiranja 12</t>
  </si>
  <si>
    <t>Aktivnost K100117</t>
  </si>
  <si>
    <t>Rashodi za navbavu proizvedene dugotrajne imovine</t>
  </si>
  <si>
    <t>Rashodi za dodatna ulaganja u nefinancijskoj imovini</t>
  </si>
  <si>
    <t>Izvor financiranja 11</t>
  </si>
  <si>
    <t xml:space="preserve">Rashodi za nabavu nefinancijske imovine </t>
  </si>
  <si>
    <t>KAPITALNI PROJEKT OŠ JOSIPA KOZARCA</t>
  </si>
  <si>
    <t>Program 1136</t>
  </si>
  <si>
    <t>KAPITALNA ULAGANJA U OPREMU I INFRASTRUKTURU GRADSKIH ŠKOLA</t>
  </si>
  <si>
    <t xml:space="preserve">Opći prihodi i primici (nenamjesnki) </t>
  </si>
  <si>
    <t>Vlastiti prihodi proračunskih korisnika</t>
  </si>
  <si>
    <t xml:space="preserve">Uredska oprema i namještaj </t>
  </si>
  <si>
    <t xml:space="preserve">Komunikacijska oprema </t>
  </si>
  <si>
    <t xml:space="preserve">Oprema za održavnje i zaštitu </t>
  </si>
  <si>
    <t xml:space="preserve">Dodatna ulaganja na postrojenjima i opremi </t>
  </si>
  <si>
    <t xml:space="preserve">Kapitalne pomoći iz sržavnog proračuna </t>
  </si>
  <si>
    <t>Program 1137</t>
  </si>
  <si>
    <t>REDOVITA DJELATNOST OSNOVNIH ŠKOLA</t>
  </si>
  <si>
    <t>Aktivnost A100208</t>
  </si>
  <si>
    <t>Tekuće pomoći iz državnog proračuna</t>
  </si>
  <si>
    <t>Tekuće pomoći iz županijskog proračuna</t>
  </si>
  <si>
    <t xml:space="preserve">Ostali rashodi za zaposlene </t>
  </si>
  <si>
    <t>Aktivnost A100209</t>
  </si>
  <si>
    <t>TEKUĆE I INVESTICIJSKO ODRŽAVANJE</t>
  </si>
  <si>
    <t>Izvor financiranja 31</t>
  </si>
  <si>
    <t>Izvor financiranja 53</t>
  </si>
  <si>
    <t>Izvor financiranja 51</t>
  </si>
  <si>
    <t>Izvor financiranja 52</t>
  </si>
  <si>
    <t>Materijali i dijelovi za tekuće i investicijsko održavanje</t>
  </si>
  <si>
    <t>Prihodi za posebne namjene</t>
  </si>
  <si>
    <t>Izvor financiranja 46</t>
  </si>
  <si>
    <t xml:space="preserve">Aktivnost A100210 </t>
  </si>
  <si>
    <t>OPĆI POSLOVI USTANOVA OSNOVNOG ŠKOLSTVA</t>
  </si>
  <si>
    <t>Ostali nespomenuti rashodi poslovanja</t>
  </si>
  <si>
    <t>Uredski materijal i ostali materijani rashodi</t>
  </si>
  <si>
    <t>Sitni inventar i autogume</t>
  </si>
  <si>
    <t xml:space="preserve">Službena , radna i zaštiotna odjeća i obuća </t>
  </si>
  <si>
    <t xml:space="preserve">Komunalne usluge </t>
  </si>
  <si>
    <t>Bankarske usluge i isluge platnog prometa</t>
  </si>
  <si>
    <t xml:space="preserve">Naknade građanima i kućanstvima u naravi </t>
  </si>
  <si>
    <t>Naknade građanima i kućanstvima u naravi  na temelju osiguranja i druge naknade</t>
  </si>
  <si>
    <t>Izvor financiranja 64</t>
  </si>
  <si>
    <t xml:space="preserve">Donacije trgovački društava </t>
  </si>
  <si>
    <t>Aktivnost A100248</t>
  </si>
  <si>
    <t>MEDNI DAN</t>
  </si>
  <si>
    <t>Izvor financiranja 58</t>
  </si>
  <si>
    <t>Pomoći iz državnog proračuna temeljem EU sredstava</t>
  </si>
  <si>
    <t>Materijanli rashodi</t>
  </si>
  <si>
    <t>Aktivnost A100276</t>
  </si>
  <si>
    <t>POMOĆNIK U NASTAVI 2024/2027</t>
  </si>
  <si>
    <t>Aktivnost A100277</t>
  </si>
  <si>
    <t>SHEMA ŠKOLSKOG VOĆA 2024/2025</t>
  </si>
  <si>
    <t>12 Decentralizirana funkcija - osnovno školstvo</t>
  </si>
  <si>
    <t>091</t>
  </si>
  <si>
    <t>Predškolsko i oosnovno obrazovanje</t>
  </si>
  <si>
    <t>Osnovno obrazovanje</t>
  </si>
  <si>
    <t>OSTVARENJE/IZVRŠENJE 
1.-6.2024</t>
  </si>
  <si>
    <t>IZVRŠENJE FINANCIJSKOG PLANA OSNOVNE ŠKOLE JOSIPA KOZARCA,  VINKOVCI
ZA  PRVO POLUGODIŠTE 2025. GODINE</t>
  </si>
  <si>
    <t>IZVORNI PLAN ILI REBALANS 2025.*</t>
  </si>
  <si>
    <t xml:space="preserve">OSTVARENJE/ IZVRŠENJE 
1.-6.2024. </t>
  </si>
  <si>
    <t>TEKUĆI PLAN 2025.*</t>
  </si>
  <si>
    <t>Napomena:  Iznosi u stupcu "OSTVARENJE/IZVRŠENJE 1.-6.2024." preračunavaju se iz kuna u eure prema fiksnom tečaju konverzije (1 EUR=7,53450 kuna) i po pravilima za preračunavanje i zaokruživanje.</t>
  </si>
  <si>
    <t>Napomena : Iznosi u stupcima "OSTVARENJE/IZVRŠENJE 1.-6.2024." i "OSTVARENJE/IZVRŠENJE 1.-6. 2025." iskazuju se na dvije decimale.</t>
  </si>
  <si>
    <t>OSTVARENJE/IZVRŠENJE 
1.-6.2025.</t>
  </si>
  <si>
    <t xml:space="preserve">** AKO Opći i Posebni dio godišnjeg izvještaja ne sadrži "TEKUĆI PLAN 2025.", "INDEKS"("OSTVARENJE/IZVRŠENJE 1.-6.2024."/"TEKUĆI PLAN 2025.") iskazuje se kao "OSTVARENJE/IZVRŠENJE 1.-6.2025."/"IZVORNI PLAN 2025." ODNOSNO "REBALANS 2025." </t>
  </si>
  <si>
    <t xml:space="preserve">OSTVARENJE/ IZVRŠENJE 
1.-6.2024 </t>
  </si>
  <si>
    <t>OSTVARENJE/ IZVRŠENJE 
1.-6.2024</t>
  </si>
  <si>
    <t xml:space="preserve">OSTVARENJE/ IZVRŠENJE 
1.-6.2025. </t>
  </si>
  <si>
    <t>OSTVARENJE/ IZVRŠENJE 
1.-6.2025</t>
  </si>
  <si>
    <t xml:space="preserve"> IZVRŠENJE 
1.-6.2024</t>
  </si>
  <si>
    <t>TEKUĆI PLAN 2025*</t>
  </si>
  <si>
    <t xml:space="preserve"> IZVRŠENJE 
1.-6.2025.</t>
  </si>
  <si>
    <t>OSTVARENJE/IZVRŠENJE 
1.-6.2024.</t>
  </si>
  <si>
    <t xml:space="preserve">OSTVARENJE/IZVRŠENJE 
1.-6.2025. </t>
  </si>
  <si>
    <t>IZVORNI PLAN ILI REBALANS 2025.</t>
  </si>
  <si>
    <t xml:space="preserve"> IZVRŠENJE 
2025.</t>
  </si>
  <si>
    <t xml:space="preserve">Izvor financiranja 51 </t>
  </si>
  <si>
    <t>Tekuće pomoći iz državnog proračuna-projekti PK</t>
  </si>
  <si>
    <t>Izvor financiranja 61</t>
  </si>
  <si>
    <t>Donacije-PK</t>
  </si>
  <si>
    <t>Opći prihodi i primici (nenamjenski)-PK</t>
  </si>
  <si>
    <t>Službeni put</t>
  </si>
  <si>
    <t>SHEMA ŠKOLSKOG VOĆA 2025/2026</t>
  </si>
  <si>
    <t>Program 1002</t>
  </si>
  <si>
    <t>TEKUĆI PROGRAM</t>
  </si>
  <si>
    <t>Vlastiti prihodi proračunskih korisnika-PK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</si>
</sst>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theme="1"/>
      <name val="Arial+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sz val="10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rgb="FFC00000"/>
      <name val="Times New Roman"/>
      <family val="1"/>
    </font>
    <font>
      <sz val="2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Arial"/>
    </font>
    <font>
      <b/>
      <sz val="12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i/>
      <sz val="10"/>
      <name val="Arial+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rgb="FF000080"/>
      </right>
      <top style="thin">
        <color rgb="FFC0C0C0"/>
      </top>
      <bottom style="thin">
        <color indexed="64"/>
      </bottom>
      <diagonal/>
    </border>
    <border>
      <left style="thin">
        <color rgb="FF000080"/>
      </left>
      <right style="thin">
        <color indexed="64"/>
      </right>
      <top/>
      <bottom style="thin">
        <color indexed="64"/>
      </bottom>
      <diagonal/>
    </border>
    <border>
      <left style="thin">
        <color rgb="FF000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6" fillId="0" borderId="0"/>
    <xf numFmtId="0" fontId="51" fillId="4" borderId="17" applyNumberFormat="0" applyFont="0" applyAlignment="0" applyProtection="0"/>
  </cellStyleXfs>
  <cellXfs count="268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0" fillId="0" borderId="5" xfId="0" applyFont="1" applyBorder="1" applyAlignment="1">
      <alignment horizontal="right" vertical="center"/>
    </xf>
    <xf numFmtId="0" fontId="11" fillId="0" borderId="0" xfId="0" applyFont="1" applyAlignment="1">
      <alignment vertical="top" wrapText="1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9" fontId="16" fillId="0" borderId="10" xfId="0" applyNumberFormat="1" applyFont="1" applyBorder="1" applyAlignment="1">
      <alignment horizontal="left" vertical="top" wrapText="1"/>
    </xf>
    <xf numFmtId="49" fontId="16" fillId="0" borderId="11" xfId="0" applyNumberFormat="1" applyFont="1" applyBorder="1" applyAlignment="1">
      <alignment horizontal="left" vertical="center" wrapText="1"/>
    </xf>
    <xf numFmtId="49" fontId="16" fillId="0" borderId="9" xfId="0" applyNumberFormat="1" applyFont="1" applyBorder="1" applyAlignment="1">
      <alignment horizontal="left" vertical="top" wrapText="1"/>
    </xf>
    <xf numFmtId="49" fontId="16" fillId="0" borderId="12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9" fontId="19" fillId="0" borderId="3" xfId="0" applyNumberFormat="1" applyFont="1" applyBorder="1" applyAlignment="1">
      <alignment horizontal="left" vertical="center" wrapText="1"/>
    </xf>
    <xf numFmtId="49" fontId="19" fillId="0" borderId="8" xfId="0" applyNumberFormat="1" applyFont="1" applyBorder="1" applyAlignment="1">
      <alignment horizontal="left" vertical="center" wrapText="1" shrinkToFit="1"/>
    </xf>
    <xf numFmtId="49" fontId="19" fillId="0" borderId="3" xfId="0" applyNumberFormat="1" applyFont="1" applyBorder="1" applyAlignment="1">
      <alignment horizontal="left" wrapText="1"/>
    </xf>
    <xf numFmtId="4" fontId="18" fillId="0" borderId="3" xfId="0" applyNumberFormat="1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20" fillId="0" borderId="3" xfId="0" applyNumberFormat="1" applyFont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4" fontId="5" fillId="0" borderId="3" xfId="0" applyNumberFormat="1" applyFont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left" vertical="center" wrapText="1"/>
    </xf>
    <xf numFmtId="4" fontId="22" fillId="0" borderId="3" xfId="0" applyNumberFormat="1" applyFont="1" applyBorder="1"/>
    <xf numFmtId="0" fontId="5" fillId="0" borderId="3" xfId="0" quotePrefix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/>
    <xf numFmtId="0" fontId="24" fillId="0" borderId="0" xfId="0" applyFont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right"/>
    </xf>
    <xf numFmtId="0" fontId="0" fillId="0" borderId="0" xfId="0"/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vertical="top" wrapText="1"/>
    </xf>
    <xf numFmtId="0" fontId="30" fillId="0" borderId="0" xfId="0" applyFont="1"/>
    <xf numFmtId="0" fontId="28" fillId="0" borderId="0" xfId="0" applyFont="1" applyAlignment="1">
      <alignment vertical="center" wrapText="1"/>
    </xf>
    <xf numFmtId="0" fontId="31" fillId="0" borderId="0" xfId="0" applyFont="1"/>
    <xf numFmtId="0" fontId="8" fillId="2" borderId="3" xfId="0" applyFont="1" applyFill="1" applyBorder="1" applyAlignment="1">
      <alignment horizontal="left" vertical="center" wrapText="1" indent="1"/>
    </xf>
    <xf numFmtId="0" fontId="32" fillId="0" borderId="0" xfId="0" applyFont="1"/>
    <xf numFmtId="0" fontId="18" fillId="2" borderId="3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wrapText="1"/>
    </xf>
    <xf numFmtId="0" fontId="19" fillId="2" borderId="3" xfId="0" applyFont="1" applyFill="1" applyBorder="1" applyAlignment="1">
      <alignment horizontal="left" wrapText="1"/>
    </xf>
    <xf numFmtId="0" fontId="25" fillId="2" borderId="3" xfId="0" quotePrefix="1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4" fontId="0" fillId="0" borderId="3" xfId="0" applyNumberFormat="1" applyFont="1" applyBorder="1" applyAlignment="1">
      <alignment horizontal="right"/>
    </xf>
    <xf numFmtId="0" fontId="18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/>
    </xf>
    <xf numFmtId="0" fontId="19" fillId="2" borderId="3" xfId="0" quotePrefix="1" applyFont="1" applyFill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 wrapText="1" shrinkToFit="1"/>
    </xf>
    <xf numFmtId="0" fontId="25" fillId="2" borderId="3" xfId="0" applyFont="1" applyFill="1" applyBorder="1" applyAlignment="1">
      <alignment horizontal="left" vertical="center" wrapText="1"/>
    </xf>
    <xf numFmtId="0" fontId="0" fillId="0" borderId="0" xfId="0" applyFont="1"/>
    <xf numFmtId="0" fontId="33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25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0" fontId="25" fillId="2" borderId="3" xfId="0" applyFont="1" applyFill="1" applyBorder="1" applyAlignment="1">
      <alignment vertical="center" wrapText="1"/>
    </xf>
    <xf numFmtId="0" fontId="25" fillId="2" borderId="3" xfId="0" applyFont="1" applyFill="1" applyBorder="1" applyAlignment="1">
      <alignment horizontal="left" vertical="center"/>
    </xf>
    <xf numFmtId="0" fontId="35" fillId="0" borderId="0" xfId="0" applyFont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horizontal="center" vertical="center" wrapText="1"/>
    </xf>
    <xf numFmtId="4" fontId="18" fillId="3" borderId="3" xfId="0" quotePrefix="1" applyNumberFormat="1" applyFont="1" applyFill="1" applyBorder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0" fontId="0" fillId="2" borderId="0" xfId="0" applyFill="1"/>
    <xf numFmtId="0" fontId="39" fillId="0" borderId="0" xfId="0" applyFont="1"/>
    <xf numFmtId="3" fontId="18" fillId="2" borderId="3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18" fillId="0" borderId="3" xfId="0" quotePrefix="1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right"/>
    </xf>
    <xf numFmtId="4" fontId="25" fillId="0" borderId="3" xfId="0" applyNumberFormat="1" applyFont="1" applyBorder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18" fillId="0" borderId="3" xfId="0" quotePrefix="1" applyFont="1" applyBorder="1" applyAlignment="1">
      <alignment horizontal="center" vertical="center"/>
    </xf>
    <xf numFmtId="4" fontId="25" fillId="0" borderId="3" xfId="0" applyNumberFormat="1" applyFont="1" applyBorder="1" applyAlignment="1">
      <alignment horizontal="right" vertical="center" wrapText="1"/>
    </xf>
    <xf numFmtId="4" fontId="18" fillId="3" borderId="3" xfId="0" applyNumberFormat="1" applyFont="1" applyFill="1" applyBorder="1" applyAlignment="1">
      <alignment horizontal="right"/>
    </xf>
    <xf numFmtId="0" fontId="1" fillId="0" borderId="0" xfId="0" applyFont="1"/>
    <xf numFmtId="4" fontId="8" fillId="0" borderId="3" xfId="0" applyNumberFormat="1" applyFont="1" applyBorder="1" applyAlignment="1">
      <alignment horizontal="right"/>
    </xf>
    <xf numFmtId="0" fontId="8" fillId="2" borderId="3" xfId="0" quotePrefix="1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horizontal="right"/>
    </xf>
    <xf numFmtId="0" fontId="40" fillId="0" borderId="0" xfId="0" applyFont="1"/>
    <xf numFmtId="0" fontId="18" fillId="2" borderId="3" xfId="0" quotePrefix="1" applyFont="1" applyFill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 wrapText="1"/>
    </xf>
    <xf numFmtId="49" fontId="41" fillId="0" borderId="3" xfId="0" applyNumberFormat="1" applyFont="1" applyBorder="1" applyAlignment="1">
      <alignment horizontal="left" vertical="center" wrapText="1"/>
    </xf>
    <xf numFmtId="49" fontId="42" fillId="0" borderId="3" xfId="0" applyNumberFormat="1" applyFont="1" applyBorder="1" applyAlignment="1">
      <alignment horizontal="left" vertical="center" wrapText="1" shrinkToFit="1"/>
    </xf>
    <xf numFmtId="4" fontId="1" fillId="0" borderId="3" xfId="0" applyNumberFormat="1" applyFont="1" applyBorder="1" applyAlignment="1">
      <alignment horizontal="right"/>
    </xf>
    <xf numFmtId="49" fontId="42" fillId="0" borderId="3" xfId="0" applyNumberFormat="1" applyFont="1" applyBorder="1" applyAlignment="1">
      <alignment horizontal="left" vertical="center" wrapText="1"/>
    </xf>
    <xf numFmtId="49" fontId="41" fillId="0" borderId="8" xfId="0" applyNumberFormat="1" applyFont="1" applyBorder="1" applyAlignment="1">
      <alignment horizontal="left" vertical="center" wrapText="1"/>
    </xf>
    <xf numFmtId="49" fontId="41" fillId="0" borderId="3" xfId="0" applyNumberFormat="1" applyFont="1" applyBorder="1" applyAlignment="1">
      <alignment horizontal="left" vertical="center" wrapText="1" shrinkToFit="1"/>
    </xf>
    <xf numFmtId="49" fontId="41" fillId="0" borderId="7" xfId="0" applyNumberFormat="1" applyFont="1" applyBorder="1" applyAlignment="1">
      <alignment horizontal="left" vertical="center" wrapText="1"/>
    </xf>
    <xf numFmtId="3" fontId="21" fillId="0" borderId="3" xfId="0" applyNumberFormat="1" applyFont="1" applyBorder="1"/>
    <xf numFmtId="0" fontId="18" fillId="2" borderId="3" xfId="0" applyFont="1" applyFill="1" applyBorder="1" applyAlignment="1">
      <alignment vertical="center"/>
    </xf>
    <xf numFmtId="4" fontId="25" fillId="2" borderId="3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0" fontId="45" fillId="0" borderId="0" xfId="0" applyFont="1"/>
    <xf numFmtId="4" fontId="45" fillId="0" borderId="0" xfId="0" applyNumberFormat="1" applyFont="1"/>
    <xf numFmtId="0" fontId="44" fillId="0" borderId="0" xfId="0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47" fillId="0" borderId="3" xfId="0" applyFont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0" fontId="44" fillId="2" borderId="0" xfId="0" applyFont="1" applyFill="1"/>
    <xf numFmtId="0" fontId="5" fillId="3" borderId="3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18" fillId="0" borderId="1" xfId="0" applyNumberFormat="1" applyFont="1" applyBorder="1" applyAlignment="1">
      <alignment horizontal="right"/>
    </xf>
    <xf numFmtId="0" fontId="34" fillId="3" borderId="13" xfId="0" applyFont="1" applyFill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right"/>
    </xf>
    <xf numFmtId="4" fontId="18" fillId="0" borderId="0" xfId="0" applyNumberFormat="1" applyFont="1" applyBorder="1" applyAlignment="1">
      <alignment horizontal="right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49" fillId="2" borderId="14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9" fillId="2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 wrapText="1"/>
    </xf>
    <xf numFmtId="0" fontId="48" fillId="2" borderId="16" xfId="0" applyFont="1" applyFill="1" applyBorder="1" applyAlignment="1">
      <alignment vertical="center" wrapText="1"/>
    </xf>
    <xf numFmtId="0" fontId="50" fillId="2" borderId="0" xfId="0" applyFont="1" applyFill="1" applyAlignment="1">
      <alignment vertical="center" wrapText="1"/>
    </xf>
    <xf numFmtId="0" fontId="48" fillId="2" borderId="15" xfId="0" applyFont="1" applyFill="1" applyBorder="1" applyAlignment="1">
      <alignment vertical="center" wrapText="1"/>
    </xf>
    <xf numFmtId="4" fontId="52" fillId="2" borderId="3" xfId="0" applyNumberFormat="1" applyFont="1" applyFill="1" applyBorder="1"/>
    <xf numFmtId="4" fontId="17" fillId="2" borderId="3" xfId="0" applyNumberFormat="1" applyFont="1" applyFill="1" applyBorder="1" applyAlignment="1">
      <alignment horizontal="right"/>
    </xf>
    <xf numFmtId="0" fontId="0" fillId="2" borderId="17" xfId="2" applyFont="1" applyFill="1"/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3" fillId="3" borderId="3" xfId="0" applyFont="1" applyFill="1" applyBorder="1" applyAlignment="1">
      <alignment horizontal="center" vertical="center" wrapText="1"/>
    </xf>
    <xf numFmtId="4" fontId="54" fillId="2" borderId="3" xfId="0" applyNumberFormat="1" applyFont="1" applyFill="1" applyBorder="1" applyAlignment="1">
      <alignment vertical="center" wrapText="1"/>
    </xf>
    <xf numFmtId="4" fontId="55" fillId="0" borderId="3" xfId="0" applyNumberFormat="1" applyFont="1" applyBorder="1"/>
    <xf numFmtId="4" fontId="6" fillId="2" borderId="3" xfId="0" applyNumberFormat="1" applyFont="1" applyFill="1" applyBorder="1" applyAlignment="1">
      <alignment horizontal="right" wrapText="1"/>
    </xf>
    <xf numFmtId="4" fontId="8" fillId="2" borderId="3" xfId="0" applyNumberFormat="1" applyFont="1" applyFill="1" applyBorder="1" applyAlignment="1">
      <alignment horizontal="right" wrapText="1"/>
    </xf>
    <xf numFmtId="4" fontId="40" fillId="2" borderId="3" xfId="0" applyNumberFormat="1" applyFont="1" applyFill="1" applyBorder="1"/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52" fillId="2" borderId="17" xfId="2" applyFont="1" applyFill="1"/>
    <xf numFmtId="0" fontId="43" fillId="2" borderId="17" xfId="2" applyFont="1" applyFill="1"/>
    <xf numFmtId="4" fontId="56" fillId="2" borderId="3" xfId="0" applyNumberFormat="1" applyFont="1" applyFill="1" applyBorder="1" applyAlignment="1">
      <alignment horizontal="right"/>
    </xf>
    <xf numFmtId="4" fontId="8" fillId="2" borderId="3" xfId="0" applyNumberFormat="1" applyFont="1" applyFill="1" applyBorder="1"/>
    <xf numFmtId="4" fontId="6" fillId="2" borderId="3" xfId="0" applyNumberFormat="1" applyFont="1" applyFill="1" applyBorder="1" applyAlignment="1" applyProtection="1">
      <alignment horizontal="right" shrinkToFit="1"/>
      <protection locked="0"/>
    </xf>
    <xf numFmtId="4" fontId="57" fillId="2" borderId="3" xfId="0" applyNumberFormat="1" applyFont="1" applyFill="1" applyBorder="1" applyAlignment="1" applyProtection="1">
      <alignment horizontal="right" shrinkToFit="1"/>
      <protection locked="0"/>
    </xf>
    <xf numFmtId="4" fontId="57" fillId="2" borderId="7" xfId="0" applyNumberFormat="1" applyFont="1" applyFill="1" applyBorder="1" applyAlignment="1" applyProtection="1">
      <alignment horizontal="right" shrinkToFit="1"/>
      <protection locked="0"/>
    </xf>
    <xf numFmtId="4" fontId="58" fillId="2" borderId="6" xfId="0" applyNumberFormat="1" applyFont="1" applyFill="1" applyBorder="1" applyAlignment="1" applyProtection="1">
      <alignment horizontal="right" vertical="top" shrinkToFit="1"/>
      <protection locked="0"/>
    </xf>
    <xf numFmtId="4" fontId="6" fillId="2" borderId="3" xfId="0" applyNumberFormat="1" applyFont="1" applyFill="1" applyBorder="1"/>
    <xf numFmtId="4" fontId="59" fillId="2" borderId="3" xfId="0" applyNumberFormat="1" applyFont="1" applyFill="1" applyBorder="1"/>
    <xf numFmtId="4" fontId="60" fillId="2" borderId="3" xfId="0" applyNumberFormat="1" applyFont="1" applyFill="1" applyBorder="1" applyAlignment="1">
      <alignment horizontal="right"/>
    </xf>
    <xf numFmtId="4" fontId="57" fillId="2" borderId="0" xfId="0" applyNumberFormat="1" applyFont="1" applyFill="1" applyBorder="1" applyAlignment="1" applyProtection="1">
      <alignment horizontal="right" shrinkToFit="1"/>
      <protection locked="0"/>
    </xf>
    <xf numFmtId="4" fontId="8" fillId="2" borderId="3" xfId="0" applyNumberFormat="1" applyFont="1" applyFill="1" applyBorder="1" applyAlignment="1">
      <alignment vertical="center" wrapText="1"/>
    </xf>
    <xf numFmtId="0" fontId="61" fillId="2" borderId="17" xfId="2" applyFont="1" applyFill="1" applyAlignment="1">
      <alignment horizontal="center" vertical="center" wrapText="1"/>
    </xf>
    <xf numFmtId="0" fontId="6" fillId="2" borderId="17" xfId="2" applyFont="1" applyFill="1" applyAlignment="1">
      <alignment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8" fillId="3" borderId="3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 wrapText="1"/>
    </xf>
    <xf numFmtId="4" fontId="8" fillId="3" borderId="3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47" fillId="0" borderId="3" xfId="0" applyFont="1" applyFill="1" applyBorder="1" applyAlignment="1">
      <alignment horizontal="left" vertical="center" wrapText="1"/>
    </xf>
    <xf numFmtId="0" fontId="0" fillId="0" borderId="0" xfId="0" applyFill="1"/>
    <xf numFmtId="0" fontId="13" fillId="2" borderId="3" xfId="0" applyFont="1" applyFill="1" applyBorder="1" applyAlignment="1">
      <alignment horizontal="left" vertical="center" wrapText="1"/>
    </xf>
    <xf numFmtId="0" fontId="6" fillId="0" borderId="0" xfId="1"/>
    <xf numFmtId="0" fontId="61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61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53" fillId="3" borderId="3" xfId="0" applyNumberFormat="1" applyFont="1" applyFill="1" applyBorder="1" applyAlignment="1" applyProtection="1">
      <alignment horizontal="center" vertical="center" wrapText="1"/>
    </xf>
    <xf numFmtId="4" fontId="8" fillId="0" borderId="3" xfId="0" applyNumberFormat="1" applyFont="1" applyFill="1" applyBorder="1" applyAlignment="1">
      <alignment horizontal="right"/>
    </xf>
    <xf numFmtId="0" fontId="52" fillId="0" borderId="0" xfId="0" applyFont="1"/>
    <xf numFmtId="4" fontId="8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 wrapText="1"/>
    </xf>
    <xf numFmtId="0" fontId="5" fillId="3" borderId="3" xfId="0" quotePrefix="1" applyFont="1" applyFill="1" applyBorder="1" applyAlignment="1">
      <alignment horizontal="left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wrapText="1"/>
    </xf>
    <xf numFmtId="0" fontId="5" fillId="3" borderId="2" xfId="0" quotePrefix="1" applyFont="1" applyFill="1" applyBorder="1" applyAlignment="1">
      <alignment horizontal="left" wrapText="1"/>
    </xf>
    <xf numFmtId="0" fontId="5" fillId="3" borderId="4" xfId="0" quotePrefix="1" applyFont="1" applyFill="1" applyBorder="1" applyAlignment="1">
      <alignment horizontal="left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2" fillId="3" borderId="1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left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6" fillId="2" borderId="0" xfId="0" applyFont="1" applyFill="1" applyAlignment="1">
      <alignment horizont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</cellXfs>
  <cellStyles count="3">
    <cellStyle name="Bilješka" xfId="2" builtinId="10"/>
    <cellStyle name="Normalno" xfId="0" builtinId="0"/>
    <cellStyle name="Normalno 2" xfId="1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66CC"/>
      <color rgb="FFFFCC99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5"/>
  <sheetViews>
    <sheetView topLeftCell="B4" workbookViewId="0">
      <selection activeCell="N7" sqref="N7"/>
    </sheetView>
  </sheetViews>
  <sheetFormatPr defaultRowHeight="15"/>
  <cols>
    <col min="2" max="2" width="9.140625" style="63"/>
    <col min="7" max="7" width="17.85546875" customWidth="1"/>
    <col min="8" max="8" width="25.28515625" customWidth="1"/>
    <col min="9" max="9" width="25.28515625" style="70" customWidth="1"/>
    <col min="10" max="11" width="25.28515625" customWidth="1"/>
    <col min="12" max="13" width="15.7109375" customWidth="1"/>
    <col min="14" max="14" width="25.28515625" customWidth="1"/>
  </cols>
  <sheetData>
    <row r="1" spans="3:14" ht="42" customHeight="1">
      <c r="C1" s="207" t="s">
        <v>232</v>
      </c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19"/>
    </row>
    <row r="2" spans="3:14" ht="18" customHeight="1">
      <c r="C2" s="56"/>
      <c r="D2" s="56"/>
      <c r="E2" s="56"/>
      <c r="F2" s="56"/>
      <c r="G2" s="56"/>
      <c r="H2" s="56"/>
      <c r="I2" s="94"/>
      <c r="J2" s="56"/>
      <c r="K2" s="56"/>
      <c r="L2" s="56"/>
      <c r="M2" s="56"/>
      <c r="N2" s="3"/>
    </row>
    <row r="3" spans="3:14" ht="15.75" customHeight="1">
      <c r="C3" s="207" t="s">
        <v>10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18"/>
    </row>
    <row r="4" spans="3:14">
      <c r="C4" s="56"/>
      <c r="D4" s="56"/>
      <c r="E4" s="56"/>
      <c r="F4" s="56"/>
      <c r="G4" s="56"/>
      <c r="H4" s="56"/>
      <c r="I4" s="94"/>
      <c r="J4" s="56"/>
      <c r="K4" s="56"/>
      <c r="L4" s="56"/>
      <c r="M4" s="56"/>
      <c r="N4" s="63"/>
    </row>
    <row r="5" spans="3:14" ht="18" customHeight="1">
      <c r="C5" s="207" t="s">
        <v>43</v>
      </c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63"/>
    </row>
    <row r="6" spans="3:14" ht="18" customHeight="1">
      <c r="C6" s="56"/>
      <c r="D6" s="56"/>
      <c r="E6" s="56"/>
      <c r="F6" s="56"/>
      <c r="G6" s="56"/>
      <c r="H6" s="56"/>
      <c r="I6" s="94"/>
      <c r="J6" s="56"/>
      <c r="K6" s="56"/>
      <c r="L6" s="56"/>
      <c r="M6" s="56"/>
      <c r="N6" s="18"/>
    </row>
    <row r="7" spans="3:14" ht="18" customHeight="1">
      <c r="C7" s="224" t="s">
        <v>50</v>
      </c>
      <c r="D7" s="224"/>
      <c r="E7" s="224"/>
      <c r="F7" s="224"/>
      <c r="G7" s="224"/>
      <c r="H7" s="57"/>
      <c r="I7" s="95"/>
      <c r="J7" s="58"/>
      <c r="K7" s="58"/>
      <c r="L7" s="20"/>
      <c r="M7" s="20"/>
    </row>
    <row r="8" spans="3:14" ht="25.5">
      <c r="C8" s="217" t="s">
        <v>7</v>
      </c>
      <c r="D8" s="217"/>
      <c r="E8" s="217"/>
      <c r="F8" s="217"/>
      <c r="G8" s="217"/>
      <c r="H8" s="184" t="s">
        <v>231</v>
      </c>
      <c r="I8" s="184" t="s">
        <v>233</v>
      </c>
      <c r="J8" s="185" t="s">
        <v>235</v>
      </c>
      <c r="K8" s="185" t="s">
        <v>238</v>
      </c>
      <c r="L8" s="54" t="s">
        <v>20</v>
      </c>
      <c r="M8" s="54" t="s">
        <v>41</v>
      </c>
    </row>
    <row r="9" spans="3:14">
      <c r="C9" s="218">
        <v>1</v>
      </c>
      <c r="D9" s="218"/>
      <c r="E9" s="218"/>
      <c r="F9" s="218"/>
      <c r="G9" s="219"/>
      <c r="H9" s="185">
        <v>2</v>
      </c>
      <c r="I9" s="186">
        <v>3</v>
      </c>
      <c r="J9" s="186">
        <v>4</v>
      </c>
      <c r="K9" s="186">
        <v>5</v>
      </c>
      <c r="L9" s="2" t="s">
        <v>32</v>
      </c>
      <c r="M9" s="2" t="s">
        <v>33</v>
      </c>
    </row>
    <row r="10" spans="3:14">
      <c r="C10" s="213" t="s">
        <v>22</v>
      </c>
      <c r="D10" s="214"/>
      <c r="E10" s="214"/>
      <c r="F10" s="214"/>
      <c r="G10" s="215"/>
      <c r="H10" s="187">
        <v>819086.91</v>
      </c>
      <c r="I10" s="139">
        <v>1802057.96</v>
      </c>
      <c r="J10" s="139">
        <v>1777846</v>
      </c>
      <c r="K10" s="188">
        <v>936610.91</v>
      </c>
      <c r="L10" s="44">
        <f t="shared" ref="L10" si="0">SUM(K10/H10*100)</f>
        <v>114.3481721616086</v>
      </c>
      <c r="M10" s="44">
        <f t="shared" ref="M10" si="1">SUM(K10/J10*100)</f>
        <v>52.682342002625646</v>
      </c>
    </row>
    <row r="11" spans="3:14">
      <c r="C11" s="216" t="s">
        <v>21</v>
      </c>
      <c r="D11" s="215"/>
      <c r="E11" s="215"/>
      <c r="F11" s="215"/>
      <c r="G11" s="215"/>
      <c r="H11" s="187">
        <v>0</v>
      </c>
      <c r="I11" s="139">
        <v>0</v>
      </c>
      <c r="J11" s="139">
        <v>0</v>
      </c>
      <c r="K11" s="188">
        <v>0</v>
      </c>
      <c r="L11" s="44">
        <v>0</v>
      </c>
      <c r="M11" s="44">
        <v>0</v>
      </c>
    </row>
    <row r="12" spans="3:14">
      <c r="C12" s="210" t="s">
        <v>0</v>
      </c>
      <c r="D12" s="211"/>
      <c r="E12" s="211"/>
      <c r="F12" s="211"/>
      <c r="G12" s="212"/>
      <c r="H12" s="189">
        <f>SUM(H10+H11)</f>
        <v>819086.91</v>
      </c>
      <c r="I12" s="189">
        <f t="shared" ref="I12:K12" si="2">SUM(I10+I11)</f>
        <v>1802057.96</v>
      </c>
      <c r="J12" s="189">
        <f t="shared" si="2"/>
        <v>1777846</v>
      </c>
      <c r="K12" s="189">
        <f t="shared" si="2"/>
        <v>936610.91</v>
      </c>
      <c r="L12" s="47">
        <f>SUM(K12/H12*100)</f>
        <v>114.3481721616086</v>
      </c>
      <c r="M12" s="47">
        <f>SUM(K12/J12*100)</f>
        <v>52.682342002625646</v>
      </c>
    </row>
    <row r="13" spans="3:14">
      <c r="C13" s="223" t="s">
        <v>23</v>
      </c>
      <c r="D13" s="214"/>
      <c r="E13" s="214"/>
      <c r="F13" s="214"/>
      <c r="G13" s="214"/>
      <c r="H13" s="190">
        <v>825640.02</v>
      </c>
      <c r="I13" s="139">
        <v>1790325</v>
      </c>
      <c r="J13" s="139">
        <v>1753113.07</v>
      </c>
      <c r="K13" s="188">
        <v>1085843.22</v>
      </c>
      <c r="L13" s="44">
        <f t="shared" ref="L13:L14" si="3">SUM(K13/H13*100)</f>
        <v>131.51533279600471</v>
      </c>
      <c r="M13" s="44">
        <f t="shared" ref="M13:M14" si="4">SUM(K13/J13*100)</f>
        <v>61.938002664026683</v>
      </c>
    </row>
    <row r="14" spans="3:14">
      <c r="C14" s="216" t="s">
        <v>24</v>
      </c>
      <c r="D14" s="215"/>
      <c r="E14" s="215"/>
      <c r="F14" s="215"/>
      <c r="G14" s="215"/>
      <c r="H14" s="187">
        <v>5024.3599999999997</v>
      </c>
      <c r="I14" s="139">
        <v>29869.69</v>
      </c>
      <c r="J14" s="139">
        <v>42869.66</v>
      </c>
      <c r="K14" s="188">
        <v>14530.69</v>
      </c>
      <c r="L14" s="44">
        <f t="shared" si="3"/>
        <v>289.20479424245082</v>
      </c>
      <c r="M14" s="44">
        <f t="shared" si="4"/>
        <v>33.895043720897249</v>
      </c>
    </row>
    <row r="15" spans="3:14">
      <c r="C15" s="12" t="s">
        <v>1</v>
      </c>
      <c r="D15" s="55"/>
      <c r="E15" s="55"/>
      <c r="F15" s="55"/>
      <c r="G15" s="55"/>
      <c r="H15" s="189">
        <f>SUM(H13+H14)</f>
        <v>830664.38</v>
      </c>
      <c r="I15" s="189">
        <f t="shared" ref="I15:K15" si="5">SUM(I13+I14)</f>
        <v>1820194.69</v>
      </c>
      <c r="J15" s="189">
        <f t="shared" si="5"/>
        <v>1795982.73</v>
      </c>
      <c r="K15" s="189">
        <f t="shared" si="5"/>
        <v>1100373.9099999999</v>
      </c>
      <c r="L15" s="47">
        <f>SUM(K15/H15*100)</f>
        <v>132.46913392385983</v>
      </c>
      <c r="M15" s="47">
        <f>SUM(K15/J15*100)</f>
        <v>61.268624225579273</v>
      </c>
    </row>
    <row r="16" spans="3:14">
      <c r="C16" s="221" t="s">
        <v>2</v>
      </c>
      <c r="D16" s="222"/>
      <c r="E16" s="222"/>
      <c r="F16" s="222"/>
      <c r="G16" s="222"/>
      <c r="H16" s="191">
        <f>SUM(H12-H15)</f>
        <v>-11577.469999999972</v>
      </c>
      <c r="I16" s="191">
        <f>SUM(I12-I15)</f>
        <v>-18136.729999999981</v>
      </c>
      <c r="J16" s="191">
        <f>SUM(J12-J15)</f>
        <v>-18136.729999999981</v>
      </c>
      <c r="K16" s="191">
        <f t="shared" ref="K16" si="6">SUM(K12-K15)</f>
        <v>-163762.99999999988</v>
      </c>
      <c r="L16" s="47">
        <f>SUM(K16/H16*100)</f>
        <v>1414.497295177619</v>
      </c>
      <c r="M16" s="47">
        <f>SUM(K16/J16*100)</f>
        <v>902.93564495915234</v>
      </c>
    </row>
    <row r="17" spans="1:50">
      <c r="C17" s="56"/>
      <c r="D17" s="59"/>
      <c r="E17" s="59"/>
      <c r="F17" s="59"/>
      <c r="G17" s="59"/>
      <c r="H17" s="109"/>
      <c r="I17" s="109"/>
      <c r="J17" s="109"/>
      <c r="K17" s="109"/>
      <c r="L17" s="1"/>
      <c r="M17" s="1"/>
      <c r="N17" s="1"/>
    </row>
    <row r="18" spans="1:50" ht="18" customHeight="1">
      <c r="C18" s="224" t="s">
        <v>47</v>
      </c>
      <c r="D18" s="224"/>
      <c r="E18" s="224"/>
      <c r="F18" s="224"/>
      <c r="G18" s="224"/>
      <c r="H18" s="109"/>
      <c r="I18" s="109"/>
      <c r="J18" s="109"/>
      <c r="K18" s="109"/>
      <c r="L18" s="1"/>
      <c r="M18" s="1"/>
      <c r="N18" s="1"/>
    </row>
    <row r="19" spans="1:50" ht="25.5">
      <c r="C19" s="217" t="s">
        <v>7</v>
      </c>
      <c r="D19" s="217"/>
      <c r="E19" s="217"/>
      <c r="F19" s="217"/>
      <c r="G19" s="217"/>
      <c r="H19" s="105" t="s">
        <v>247</v>
      </c>
      <c r="I19" s="106" t="s">
        <v>233</v>
      </c>
      <c r="J19" s="106" t="s">
        <v>235</v>
      </c>
      <c r="K19" s="106" t="s">
        <v>248</v>
      </c>
      <c r="L19" s="2" t="s">
        <v>20</v>
      </c>
      <c r="M19" s="2" t="s">
        <v>41</v>
      </c>
    </row>
    <row r="20" spans="1:50">
      <c r="C20" s="225">
        <v>1</v>
      </c>
      <c r="D20" s="226"/>
      <c r="E20" s="226"/>
      <c r="F20" s="226"/>
      <c r="G20" s="226"/>
      <c r="H20" s="110">
        <v>2</v>
      </c>
      <c r="I20" s="106">
        <v>3</v>
      </c>
      <c r="J20" s="106">
        <v>4</v>
      </c>
      <c r="K20" s="106">
        <v>5</v>
      </c>
      <c r="L20" s="2" t="s">
        <v>32</v>
      </c>
      <c r="M20" s="2" t="s">
        <v>33</v>
      </c>
    </row>
    <row r="21" spans="1:50" ht="15.75" customHeight="1">
      <c r="C21" s="213" t="s">
        <v>25</v>
      </c>
      <c r="D21" s="227"/>
      <c r="E21" s="227"/>
      <c r="F21" s="227"/>
      <c r="G21" s="227"/>
      <c r="H21" s="111">
        <f>'Račun financiranja'!G9</f>
        <v>0</v>
      </c>
      <c r="I21" s="107">
        <f>'Račun financiranja'!H9</f>
        <v>0</v>
      </c>
      <c r="J21" s="107">
        <f>'Račun financiranja'!I9</f>
        <v>0</v>
      </c>
      <c r="K21" s="107">
        <f>'Račun financiranja'!J9</f>
        <v>0</v>
      </c>
      <c r="L21" s="46"/>
      <c r="M21" s="46"/>
    </row>
    <row r="22" spans="1:50">
      <c r="C22" s="213" t="s">
        <v>26</v>
      </c>
      <c r="D22" s="214"/>
      <c r="E22" s="214"/>
      <c r="F22" s="214"/>
      <c r="G22" s="214"/>
      <c r="H22" s="108">
        <f>'Račun financiranja'!G13</f>
        <v>0</v>
      </c>
      <c r="I22" s="107">
        <f>'Račun financiranja'!H13</f>
        <v>0</v>
      </c>
      <c r="J22" s="107">
        <f>'Račun financiranja'!I13</f>
        <v>0</v>
      </c>
      <c r="K22" s="107">
        <f>'Račun financiranja'!J13</f>
        <v>0</v>
      </c>
      <c r="L22" s="46"/>
      <c r="M22" s="46"/>
    </row>
    <row r="23" spans="1:50" ht="15" customHeight="1">
      <c r="C23" s="228" t="s">
        <v>42</v>
      </c>
      <c r="D23" s="229"/>
      <c r="E23" s="229"/>
      <c r="F23" s="229"/>
      <c r="G23" s="230"/>
      <c r="H23" s="98">
        <f>SUM(H21-H22)</f>
        <v>0</v>
      </c>
      <c r="I23" s="98">
        <f t="shared" ref="I23:K23" si="7">SUM(I21-I22)</f>
        <v>0</v>
      </c>
      <c r="J23" s="98">
        <f t="shared" si="7"/>
        <v>0</v>
      </c>
      <c r="K23" s="98">
        <f t="shared" si="7"/>
        <v>0</v>
      </c>
      <c r="L23" s="48">
        <v>0</v>
      </c>
      <c r="M23" s="48">
        <v>0</v>
      </c>
    </row>
    <row r="24" spans="1:50" s="23" customFormat="1" ht="15" customHeight="1">
      <c r="A24"/>
      <c r="B24" s="63"/>
      <c r="C24" s="213" t="s">
        <v>161</v>
      </c>
      <c r="D24" s="214"/>
      <c r="E24" s="214"/>
      <c r="F24" s="214"/>
      <c r="G24" s="214"/>
      <c r="H24" s="130">
        <v>17799.12</v>
      </c>
      <c r="I24" s="62">
        <v>18136.73</v>
      </c>
      <c r="J24" s="62">
        <v>18136.73</v>
      </c>
      <c r="K24" s="107">
        <v>17279.62</v>
      </c>
      <c r="L24" s="131">
        <f t="shared" ref="L24" si="8">SUM(K24/H24*100)</f>
        <v>97.081316379686186</v>
      </c>
      <c r="M24" s="131">
        <f>SUM(K24/J24*100)</f>
        <v>95.274175664521664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s="23" customFormat="1" ht="15" customHeight="1">
      <c r="A25"/>
      <c r="B25" s="63"/>
      <c r="C25" s="213" t="s">
        <v>162</v>
      </c>
      <c r="D25" s="214"/>
      <c r="E25" s="214"/>
      <c r="F25" s="214"/>
      <c r="G25" s="214"/>
      <c r="H25" s="130">
        <v>6221.65</v>
      </c>
      <c r="I25" s="62"/>
      <c r="J25" s="62"/>
      <c r="K25" s="107">
        <v>-146483.38</v>
      </c>
      <c r="L25" s="131">
        <f>SUM(K25/H25*100)</f>
        <v>-2354.4137005456755</v>
      </c>
      <c r="M25" s="131">
        <v>0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27" customFormat="1">
      <c r="A26" s="26"/>
      <c r="B26" s="26"/>
      <c r="C26" s="228" t="s">
        <v>48</v>
      </c>
      <c r="D26" s="229"/>
      <c r="E26" s="229"/>
      <c r="F26" s="229"/>
      <c r="G26" s="230"/>
      <c r="H26" s="98"/>
      <c r="I26" s="98"/>
      <c r="J26" s="98"/>
      <c r="K26" s="98"/>
      <c r="L26" s="48"/>
      <c r="M26" s="48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</row>
    <row r="27" spans="1:50">
      <c r="C27" s="220" t="s">
        <v>49</v>
      </c>
      <c r="D27" s="220"/>
      <c r="E27" s="220"/>
      <c r="F27" s="220"/>
      <c r="G27" s="220"/>
      <c r="H27" s="112"/>
      <c r="I27" s="112"/>
      <c r="J27" s="112"/>
      <c r="K27" s="112"/>
      <c r="L27" s="48"/>
      <c r="M27" s="48"/>
    </row>
    <row r="28" spans="1:50">
      <c r="C28" s="60"/>
      <c r="D28" s="60"/>
      <c r="E28" s="60"/>
      <c r="F28" s="60"/>
      <c r="G28" s="60"/>
      <c r="H28" s="60"/>
      <c r="I28" s="96"/>
      <c r="J28" s="60"/>
      <c r="K28" s="60"/>
      <c r="L28" s="60"/>
      <c r="M28" s="60"/>
    </row>
    <row r="29" spans="1:50">
      <c r="C29" s="61"/>
      <c r="D29" s="61"/>
      <c r="E29" s="61"/>
      <c r="F29" s="61"/>
      <c r="G29" s="61"/>
      <c r="H29" s="61"/>
      <c r="I29" s="97"/>
      <c r="J29" s="61"/>
      <c r="K29" s="61"/>
      <c r="L29" s="61"/>
      <c r="M29" s="61"/>
    </row>
    <row r="30" spans="1:50">
      <c r="C30" s="208" t="s">
        <v>236</v>
      </c>
      <c r="D30" s="208"/>
      <c r="E30" s="208"/>
      <c r="F30" s="208"/>
      <c r="G30" s="208"/>
      <c r="H30" s="208"/>
      <c r="I30" s="208"/>
      <c r="J30" s="208"/>
      <c r="K30" s="208"/>
      <c r="L30" s="208"/>
      <c r="M30" s="208"/>
    </row>
    <row r="31" spans="1:50" ht="15" customHeight="1">
      <c r="C31" s="208" t="s">
        <v>237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</row>
    <row r="32" spans="1:50" ht="15" customHeight="1">
      <c r="C32" s="208" t="s">
        <v>46</v>
      </c>
      <c r="D32" s="208"/>
      <c r="E32" s="208"/>
      <c r="F32" s="208"/>
      <c r="G32" s="208"/>
      <c r="H32" s="208"/>
      <c r="I32" s="208"/>
      <c r="J32" s="208"/>
      <c r="K32" s="208"/>
      <c r="L32" s="208"/>
      <c r="M32" s="208"/>
    </row>
    <row r="33" spans="3:13" ht="36.75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</row>
    <row r="34" spans="3:13" ht="15" customHeight="1">
      <c r="C34" s="209" t="s">
        <v>239</v>
      </c>
      <c r="D34" s="209"/>
      <c r="E34" s="209"/>
      <c r="F34" s="209"/>
      <c r="G34" s="209"/>
      <c r="H34" s="209"/>
      <c r="I34" s="209"/>
      <c r="J34" s="209"/>
      <c r="K34" s="209"/>
      <c r="L34" s="209"/>
      <c r="M34" s="209"/>
    </row>
    <row r="35" spans="3:13"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</row>
  </sheetData>
  <mergeCells count="26">
    <mergeCell ref="C31:M31"/>
    <mergeCell ref="C7:G7"/>
    <mergeCell ref="C18:G18"/>
    <mergeCell ref="C24:G24"/>
    <mergeCell ref="C25:G25"/>
    <mergeCell ref="C19:G19"/>
    <mergeCell ref="C20:G20"/>
    <mergeCell ref="C21:G21"/>
    <mergeCell ref="C26:G26"/>
    <mergeCell ref="C23:G23"/>
    <mergeCell ref="C5:M5"/>
    <mergeCell ref="C3:M3"/>
    <mergeCell ref="C1:M1"/>
    <mergeCell ref="C32:M33"/>
    <mergeCell ref="C34:M35"/>
    <mergeCell ref="C12:G12"/>
    <mergeCell ref="C22:G22"/>
    <mergeCell ref="C10:G10"/>
    <mergeCell ref="C11:G11"/>
    <mergeCell ref="C8:G8"/>
    <mergeCell ref="C9:G9"/>
    <mergeCell ref="C27:G27"/>
    <mergeCell ref="C14:G14"/>
    <mergeCell ref="C16:G16"/>
    <mergeCell ref="C13:G13"/>
    <mergeCell ref="C30:M3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4"/>
  <sheetViews>
    <sheetView tabSelected="1" topLeftCell="A22" zoomScaleNormal="100" workbookViewId="0">
      <pane xSplit="1" topLeftCell="D1" activePane="topRight" state="frozen"/>
      <selection activeCell="A48" sqref="A48"/>
      <selection pane="topRight" activeCell="J41" sqref="J41"/>
    </sheetView>
  </sheetViews>
  <sheetFormatPr defaultRowHeight="15"/>
  <cols>
    <col min="2" max="2" width="5.85546875" customWidth="1"/>
    <col min="3" max="3" width="7" customWidth="1"/>
    <col min="4" max="4" width="7.42578125" customWidth="1"/>
    <col min="5" max="5" width="7.5703125" customWidth="1"/>
    <col min="6" max="6" width="45.5703125" customWidth="1"/>
    <col min="7" max="7" width="25.28515625" style="140" customWidth="1"/>
    <col min="8" max="9" width="25.28515625" style="101" customWidth="1"/>
    <col min="10" max="10" width="25.28515625" style="140" customWidth="1"/>
    <col min="11" max="12" width="15.7109375" customWidth="1"/>
  </cols>
  <sheetData>
    <row r="1" spans="2:18" ht="18">
      <c r="B1" s="3"/>
      <c r="C1" s="3"/>
      <c r="D1" s="3"/>
      <c r="E1" s="3"/>
      <c r="F1" s="3"/>
      <c r="G1" s="149"/>
      <c r="H1" s="99"/>
      <c r="I1" s="99"/>
      <c r="J1" s="149"/>
      <c r="K1" s="3"/>
      <c r="L1" s="3"/>
    </row>
    <row r="2" spans="2:18" ht="15.75" customHeight="1">
      <c r="B2" s="231" t="s">
        <v>10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O2" s="159"/>
      <c r="P2" s="159"/>
      <c r="Q2" s="159"/>
      <c r="R2" s="159"/>
    </row>
    <row r="3" spans="2:18" ht="18">
      <c r="B3" s="3"/>
      <c r="C3" s="3"/>
      <c r="D3" s="3"/>
      <c r="E3" s="3"/>
      <c r="F3" s="3"/>
      <c r="G3" s="150"/>
      <c r="H3" s="148"/>
      <c r="I3" s="148"/>
      <c r="J3" s="154"/>
      <c r="K3" s="4"/>
      <c r="L3" s="4"/>
      <c r="O3" s="170"/>
      <c r="P3" s="159"/>
      <c r="Q3" s="159"/>
      <c r="R3" s="159"/>
    </row>
    <row r="4" spans="2:18" ht="15.75" customHeight="1">
      <c r="B4" s="232" t="s">
        <v>45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O4" s="159"/>
      <c r="P4" s="159"/>
      <c r="Q4" s="159"/>
      <c r="R4" s="159"/>
    </row>
    <row r="5" spans="2:18" ht="18">
      <c r="B5" s="3"/>
      <c r="C5" s="3"/>
      <c r="D5" s="3"/>
      <c r="E5" s="3"/>
      <c r="F5" s="3"/>
      <c r="G5" s="151"/>
      <c r="H5" s="99"/>
      <c r="I5" s="99"/>
      <c r="J5" s="155"/>
      <c r="K5" s="4"/>
      <c r="L5" s="4"/>
      <c r="N5" s="196"/>
      <c r="O5" s="196"/>
      <c r="P5" s="196"/>
    </row>
    <row r="6" spans="2:18" ht="15.75" customHeight="1">
      <c r="B6" s="231" t="s">
        <v>34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</row>
    <row r="7" spans="2:18" ht="18">
      <c r="B7" s="3"/>
      <c r="C7" s="3"/>
      <c r="D7" s="3"/>
      <c r="E7" s="3"/>
      <c r="F7" s="3"/>
      <c r="G7" s="152"/>
      <c r="H7" s="147"/>
      <c r="I7" s="147"/>
      <c r="J7" s="156"/>
      <c r="K7" s="4"/>
      <c r="L7" s="4"/>
    </row>
    <row r="8" spans="2:18" ht="45" customHeight="1">
      <c r="B8" s="242" t="s">
        <v>7</v>
      </c>
      <c r="C8" s="243"/>
      <c r="D8" s="243"/>
      <c r="E8" s="243"/>
      <c r="F8" s="244"/>
      <c r="G8" s="161" t="s">
        <v>234</v>
      </c>
      <c r="H8" s="161" t="s">
        <v>233</v>
      </c>
      <c r="I8" s="161" t="s">
        <v>235</v>
      </c>
      <c r="J8" s="161" t="s">
        <v>243</v>
      </c>
      <c r="K8" s="22" t="s">
        <v>20</v>
      </c>
      <c r="L8" s="22" t="s">
        <v>41</v>
      </c>
    </row>
    <row r="9" spans="2:18">
      <c r="B9" s="236">
        <v>1</v>
      </c>
      <c r="C9" s="237"/>
      <c r="D9" s="237"/>
      <c r="E9" s="237"/>
      <c r="F9" s="238"/>
      <c r="G9" s="162">
        <v>2</v>
      </c>
      <c r="H9" s="162">
        <v>3</v>
      </c>
      <c r="I9" s="162">
        <v>4</v>
      </c>
      <c r="J9" s="162">
        <v>5</v>
      </c>
      <c r="K9" s="24" t="s">
        <v>32</v>
      </c>
      <c r="L9" s="24" t="s">
        <v>33</v>
      </c>
    </row>
    <row r="10" spans="2:18">
      <c r="B10" s="71"/>
      <c r="C10" s="71"/>
      <c r="D10" s="71"/>
      <c r="E10" s="71"/>
      <c r="F10" s="72" t="s">
        <v>40</v>
      </c>
      <c r="G10" s="171">
        <f>SUM(G11++G40+G43)</f>
        <v>836966.58000000007</v>
      </c>
      <c r="H10" s="171">
        <f>SUM(H11+H43)</f>
        <v>1820194.69</v>
      </c>
      <c r="I10" s="171">
        <f>SUM(I11+I43)</f>
        <v>1795982.73</v>
      </c>
      <c r="J10" s="171">
        <f>SUM(J11+J43)</f>
        <v>953890.52999999991</v>
      </c>
      <c r="K10" s="40">
        <f>SUM(J10/G10*100)</f>
        <v>113.9699663993752</v>
      </c>
      <c r="L10" s="40">
        <f>SUM(J10/I10*100)</f>
        <v>53.112455596942176</v>
      </c>
    </row>
    <row r="11" spans="2:18">
      <c r="B11" s="73">
        <v>6</v>
      </c>
      <c r="C11" s="73"/>
      <c r="D11" s="73"/>
      <c r="E11" s="73"/>
      <c r="F11" s="73" t="s">
        <v>3</v>
      </c>
      <c r="G11" s="172">
        <f>SUM(G12+G23+G26+G29+G36)</f>
        <v>819086.91</v>
      </c>
      <c r="H11" s="172">
        <f>SUM(H16+H19+H21+H23+H29+H36+H40+H26)</f>
        <v>1802057.96</v>
      </c>
      <c r="I11" s="172">
        <f>SUM(I16+I19+I21++I23+I29+I36+I40+I26)</f>
        <v>1777846</v>
      </c>
      <c r="J11" s="172">
        <f>SUM(J12+J23+J26+J29+J36+J40)</f>
        <v>936610.90999999992</v>
      </c>
      <c r="K11" s="40">
        <f>SUM(J11/G11*100)</f>
        <v>114.34817216160857</v>
      </c>
      <c r="L11" s="40">
        <f>SUM(J11/I11*100)</f>
        <v>52.682342002625646</v>
      </c>
    </row>
    <row r="12" spans="2:18" ht="26.25">
      <c r="B12" s="71"/>
      <c r="C12" s="74">
        <v>63</v>
      </c>
      <c r="D12" s="74"/>
      <c r="E12" s="74"/>
      <c r="F12" s="74" t="s">
        <v>14</v>
      </c>
      <c r="G12" s="158">
        <f>G13+G16+G19+G21</f>
        <v>756415.38</v>
      </c>
      <c r="H12" s="158">
        <f t="shared" ref="H12:I12" si="0">H13+H16+H19+H21</f>
        <v>1645307</v>
      </c>
      <c r="I12" s="158">
        <f t="shared" si="0"/>
        <v>1646135.84</v>
      </c>
      <c r="J12" s="158">
        <f t="shared" ref="J12" si="1">J13+J16+J19+J21</f>
        <v>858158.41999999993</v>
      </c>
      <c r="K12" s="41">
        <f t="shared" ref="K12:K46" si="2">SUM(J12/G12*100)</f>
        <v>113.45068367065724</v>
      </c>
      <c r="L12" s="41">
        <f t="shared" ref="L12:L39" si="3">SUM(J12/I12*100)</f>
        <v>52.131689204944344</v>
      </c>
    </row>
    <row r="13" spans="2:18" s="113" customFormat="1" ht="24">
      <c r="B13" s="78"/>
      <c r="C13" s="78"/>
      <c r="D13" s="78">
        <v>633</v>
      </c>
      <c r="E13" s="78"/>
      <c r="F13" s="121" t="s">
        <v>51</v>
      </c>
      <c r="G13" s="117">
        <f>SUM(G14:G15)</f>
        <v>0</v>
      </c>
      <c r="H13" s="117">
        <f t="shared" ref="H13:J13" si="4">SUM(H14:H15)</f>
        <v>0</v>
      </c>
      <c r="I13" s="117">
        <f t="shared" si="4"/>
        <v>0</v>
      </c>
      <c r="J13" s="117">
        <f t="shared" si="4"/>
        <v>0</v>
      </c>
      <c r="K13" s="41">
        <v>0</v>
      </c>
      <c r="L13" s="41">
        <v>0</v>
      </c>
    </row>
    <row r="14" spans="2:18" ht="24">
      <c r="B14" s="75"/>
      <c r="C14" s="75"/>
      <c r="D14" s="75"/>
      <c r="E14" s="76">
        <v>6331</v>
      </c>
      <c r="F14" s="32" t="s">
        <v>52</v>
      </c>
      <c r="G14" s="139">
        <v>0</v>
      </c>
      <c r="H14" s="139">
        <v>0</v>
      </c>
      <c r="I14" s="139">
        <v>0</v>
      </c>
      <c r="J14" s="157">
        <v>0</v>
      </c>
      <c r="K14" s="41">
        <v>0</v>
      </c>
      <c r="L14" s="41">
        <v>0</v>
      </c>
    </row>
    <row r="15" spans="2:18" ht="24">
      <c r="B15" s="75"/>
      <c r="C15" s="75"/>
      <c r="D15" s="76"/>
      <c r="E15" s="76">
        <v>6332</v>
      </c>
      <c r="F15" s="32" t="s">
        <v>53</v>
      </c>
      <c r="G15" s="139">
        <v>0</v>
      </c>
      <c r="H15" s="139">
        <v>0</v>
      </c>
      <c r="I15" s="139">
        <v>0</v>
      </c>
      <c r="J15" s="157">
        <v>0</v>
      </c>
      <c r="K15" s="41">
        <v>0</v>
      </c>
      <c r="L15" s="41">
        <v>0</v>
      </c>
    </row>
    <row r="16" spans="2:18" s="113" customFormat="1" ht="24">
      <c r="B16" s="78"/>
      <c r="C16" s="78"/>
      <c r="D16" s="78">
        <v>636</v>
      </c>
      <c r="E16" s="80"/>
      <c r="F16" s="122" t="s">
        <v>54</v>
      </c>
      <c r="G16" s="117">
        <f>SUM(G17:G18)</f>
        <v>740338.82</v>
      </c>
      <c r="H16" s="117">
        <f t="shared" ref="H16:J16" si="5">SUM(H17:H18)</f>
        <v>1596277</v>
      </c>
      <c r="I16" s="117">
        <f t="shared" si="5"/>
        <v>1596218.52</v>
      </c>
      <c r="J16" s="117">
        <f t="shared" si="5"/>
        <v>826637.2</v>
      </c>
      <c r="K16" s="123">
        <f t="shared" si="2"/>
        <v>111.65660609286977</v>
      </c>
      <c r="L16" s="41">
        <f t="shared" si="3"/>
        <v>51.787220210927011</v>
      </c>
    </row>
    <row r="17" spans="2:15" ht="25.5">
      <c r="B17" s="75"/>
      <c r="C17" s="75"/>
      <c r="D17" s="75"/>
      <c r="E17" s="28" t="s">
        <v>55</v>
      </c>
      <c r="F17" s="29" t="s">
        <v>57</v>
      </c>
      <c r="G17" s="173">
        <v>740338.82</v>
      </c>
      <c r="H17" s="139">
        <v>1589677</v>
      </c>
      <c r="I17" s="139">
        <v>1589618.52</v>
      </c>
      <c r="J17" s="174">
        <v>826637.2</v>
      </c>
      <c r="K17" s="77">
        <f t="shared" si="2"/>
        <v>111.65660609286977</v>
      </c>
      <c r="L17" s="41">
        <f t="shared" si="3"/>
        <v>52.002237618620597</v>
      </c>
    </row>
    <row r="18" spans="2:15" ht="25.5">
      <c r="B18" s="75"/>
      <c r="C18" s="78"/>
      <c r="D18" s="76"/>
      <c r="E18" s="30" t="s">
        <v>56</v>
      </c>
      <c r="F18" s="31" t="s">
        <v>58</v>
      </c>
      <c r="G18" s="175">
        <v>0</v>
      </c>
      <c r="H18" s="139">
        <v>6600</v>
      </c>
      <c r="I18" s="139">
        <v>6600</v>
      </c>
      <c r="J18" s="175">
        <v>0</v>
      </c>
      <c r="K18" s="77">
        <v>0</v>
      </c>
      <c r="L18" s="41">
        <f t="shared" si="3"/>
        <v>0</v>
      </c>
    </row>
    <row r="19" spans="2:15" s="113" customFormat="1">
      <c r="B19" s="78"/>
      <c r="C19" s="78"/>
      <c r="D19" s="78">
        <v>638</v>
      </c>
      <c r="E19" s="80"/>
      <c r="F19" s="124" t="s">
        <v>59</v>
      </c>
      <c r="G19" s="117">
        <f>G20</f>
        <v>0</v>
      </c>
      <c r="H19" s="117">
        <f t="shared" ref="H19:J19" si="6">H20</f>
        <v>0</v>
      </c>
      <c r="I19" s="117">
        <f t="shared" si="6"/>
        <v>0</v>
      </c>
      <c r="J19" s="117">
        <f t="shared" si="6"/>
        <v>0</v>
      </c>
      <c r="K19" s="123">
        <v>0</v>
      </c>
      <c r="L19" s="41">
        <v>0</v>
      </c>
    </row>
    <row r="20" spans="2:15">
      <c r="B20" s="75"/>
      <c r="C20" s="75"/>
      <c r="D20" s="76"/>
      <c r="E20" s="76">
        <v>6381</v>
      </c>
      <c r="F20" s="32" t="s">
        <v>60</v>
      </c>
      <c r="G20" s="176"/>
      <c r="H20" s="139">
        <v>0</v>
      </c>
      <c r="I20" s="139">
        <v>0</v>
      </c>
      <c r="J20" s="176">
        <v>0</v>
      </c>
      <c r="K20" s="77">
        <v>0</v>
      </c>
      <c r="L20" s="41">
        <v>0</v>
      </c>
    </row>
    <row r="21" spans="2:15" s="113" customFormat="1" ht="24">
      <c r="B21" s="78"/>
      <c r="C21" s="78"/>
      <c r="D21" s="80">
        <v>639</v>
      </c>
      <c r="E21" s="80"/>
      <c r="F21" s="121" t="s">
        <v>61</v>
      </c>
      <c r="G21" s="117">
        <f>G22</f>
        <v>16076.56</v>
      </c>
      <c r="H21" s="117">
        <f t="shared" ref="H21:J21" si="7">H22</f>
        <v>49030</v>
      </c>
      <c r="I21" s="117">
        <f t="shared" si="7"/>
        <v>49917.32</v>
      </c>
      <c r="J21" s="117">
        <f t="shared" si="7"/>
        <v>31521.22</v>
      </c>
      <c r="K21" s="123">
        <f t="shared" si="2"/>
        <v>196.06943276422319</v>
      </c>
      <c r="L21" s="41">
        <f t="shared" si="3"/>
        <v>63.146859647112464</v>
      </c>
    </row>
    <row r="22" spans="2:15" ht="24">
      <c r="B22" s="75"/>
      <c r="C22" s="75"/>
      <c r="D22" s="76"/>
      <c r="E22" s="76">
        <v>6393</v>
      </c>
      <c r="F22" s="33" t="s">
        <v>145</v>
      </c>
      <c r="G22" s="139">
        <v>16076.56</v>
      </c>
      <c r="H22" s="139">
        <v>49030</v>
      </c>
      <c r="I22" s="139">
        <v>49917.32</v>
      </c>
      <c r="J22" s="177">
        <v>31521.22</v>
      </c>
      <c r="K22" s="77">
        <f t="shared" si="2"/>
        <v>196.06943276422319</v>
      </c>
      <c r="L22" s="41">
        <f t="shared" si="3"/>
        <v>63.146859647112464</v>
      </c>
      <c r="M22" s="68"/>
      <c r="N22" s="68"/>
      <c r="O22" s="68"/>
    </row>
    <row r="23" spans="2:15">
      <c r="B23" s="75"/>
      <c r="C23" s="79">
        <v>64</v>
      </c>
      <c r="D23" s="79"/>
      <c r="E23" s="79"/>
      <c r="F23" s="39" t="s">
        <v>62</v>
      </c>
      <c r="G23" s="158">
        <f>G24</f>
        <v>0</v>
      </c>
      <c r="H23" s="158">
        <f t="shared" ref="H23:J23" si="8">H24</f>
        <v>5</v>
      </c>
      <c r="I23" s="158">
        <f t="shared" si="8"/>
        <v>5</v>
      </c>
      <c r="J23" s="158">
        <f t="shared" si="8"/>
        <v>1.7</v>
      </c>
      <c r="K23" s="41">
        <v>0</v>
      </c>
      <c r="L23" s="41">
        <f t="shared" si="3"/>
        <v>34</v>
      </c>
    </row>
    <row r="24" spans="2:15">
      <c r="B24" s="75"/>
      <c r="C24" s="75"/>
      <c r="D24" s="76">
        <v>641</v>
      </c>
      <c r="E24" s="76"/>
      <c r="F24" s="33" t="s">
        <v>63</v>
      </c>
      <c r="G24" s="139">
        <f>G25</f>
        <v>0</v>
      </c>
      <c r="H24" s="139">
        <f t="shared" ref="H24:J24" si="9">H25</f>
        <v>5</v>
      </c>
      <c r="I24" s="139">
        <f t="shared" si="9"/>
        <v>5</v>
      </c>
      <c r="J24" s="139">
        <f t="shared" si="9"/>
        <v>1.7</v>
      </c>
      <c r="K24" s="77">
        <v>0</v>
      </c>
      <c r="L24" s="41">
        <f t="shared" si="3"/>
        <v>34</v>
      </c>
    </row>
    <row r="25" spans="2:15">
      <c r="B25" s="75"/>
      <c r="C25" s="75"/>
      <c r="D25" s="76"/>
      <c r="E25" s="76">
        <v>6413</v>
      </c>
      <c r="F25" s="33" t="s">
        <v>64</v>
      </c>
      <c r="G25" s="139">
        <v>0</v>
      </c>
      <c r="H25" s="139">
        <v>5</v>
      </c>
      <c r="I25" s="139">
        <v>5</v>
      </c>
      <c r="J25" s="157">
        <v>1.7</v>
      </c>
      <c r="K25" s="77">
        <v>0</v>
      </c>
      <c r="L25" s="41">
        <f t="shared" si="3"/>
        <v>34</v>
      </c>
    </row>
    <row r="26" spans="2:15" ht="26.25">
      <c r="B26" s="75"/>
      <c r="C26" s="79">
        <v>65</v>
      </c>
      <c r="D26" s="79"/>
      <c r="E26" s="79"/>
      <c r="F26" s="39" t="s">
        <v>65</v>
      </c>
      <c r="G26" s="158">
        <f>G27</f>
        <v>87.88</v>
      </c>
      <c r="H26" s="158">
        <f t="shared" ref="H26:J26" si="10">H27</f>
        <v>575</v>
      </c>
      <c r="I26" s="158">
        <f t="shared" si="10"/>
        <v>575</v>
      </c>
      <c r="J26" s="158">
        <f t="shared" si="10"/>
        <v>0</v>
      </c>
      <c r="K26" s="41">
        <f t="shared" si="2"/>
        <v>0</v>
      </c>
      <c r="L26" s="41">
        <f t="shared" si="3"/>
        <v>0</v>
      </c>
    </row>
    <row r="27" spans="2:15" s="113" customFormat="1">
      <c r="B27" s="78"/>
      <c r="C27" s="78"/>
      <c r="D27" s="80">
        <v>652</v>
      </c>
      <c r="E27" s="80"/>
      <c r="F27" s="125" t="s">
        <v>66</v>
      </c>
      <c r="G27" s="117">
        <f>G28</f>
        <v>87.88</v>
      </c>
      <c r="H27" s="117">
        <f t="shared" ref="H27:J27" si="11">H28</f>
        <v>575</v>
      </c>
      <c r="I27" s="117">
        <f t="shared" si="11"/>
        <v>575</v>
      </c>
      <c r="J27" s="117">
        <f t="shared" si="11"/>
        <v>0</v>
      </c>
      <c r="K27" s="123">
        <f t="shared" si="2"/>
        <v>0</v>
      </c>
      <c r="L27" s="41">
        <f t="shared" si="3"/>
        <v>0</v>
      </c>
    </row>
    <row r="28" spans="2:15">
      <c r="B28" s="75"/>
      <c r="C28" s="75"/>
      <c r="D28" s="76"/>
      <c r="E28" s="76">
        <v>6526</v>
      </c>
      <c r="F28" s="33" t="s">
        <v>67</v>
      </c>
      <c r="G28" s="139">
        <v>87.88</v>
      </c>
      <c r="H28" s="139">
        <v>575</v>
      </c>
      <c r="I28" s="139">
        <v>575</v>
      </c>
      <c r="J28" s="157">
        <v>0</v>
      </c>
      <c r="K28" s="77">
        <f t="shared" si="2"/>
        <v>0</v>
      </c>
      <c r="L28" s="41">
        <f t="shared" si="3"/>
        <v>0</v>
      </c>
    </row>
    <row r="29" spans="2:15" ht="38.25">
      <c r="B29" s="75"/>
      <c r="C29" s="80">
        <v>66</v>
      </c>
      <c r="D29" s="80"/>
      <c r="E29" s="80"/>
      <c r="F29" s="81" t="s">
        <v>69</v>
      </c>
      <c r="G29" s="158">
        <f>SUM(G30+G33)</f>
        <v>2615.9</v>
      </c>
      <c r="H29" s="158">
        <f t="shared" ref="H29:J29" si="12">SUM(H30+H33)</f>
        <v>9041.9599999999991</v>
      </c>
      <c r="I29" s="158">
        <f t="shared" si="12"/>
        <v>9259.16</v>
      </c>
      <c r="J29" s="158">
        <f t="shared" si="12"/>
        <v>5226</v>
      </c>
      <c r="K29" s="41">
        <f t="shared" si="2"/>
        <v>199.77827898619978</v>
      </c>
      <c r="L29" s="41">
        <f t="shared" si="3"/>
        <v>56.441405051862162</v>
      </c>
    </row>
    <row r="30" spans="2:15" s="113" customFormat="1">
      <c r="B30" s="78"/>
      <c r="C30" s="78"/>
      <c r="D30" s="80">
        <v>661</v>
      </c>
      <c r="E30" s="80"/>
      <c r="F30" s="121" t="s">
        <v>70</v>
      </c>
      <c r="G30" s="117">
        <f t="shared" ref="G30:J30" si="13">SUM(G31:G32)</f>
        <v>2073.5</v>
      </c>
      <c r="H30" s="117">
        <f t="shared" si="13"/>
        <v>5961.96</v>
      </c>
      <c r="I30" s="117">
        <f t="shared" si="13"/>
        <v>5961.96</v>
      </c>
      <c r="J30" s="117">
        <f t="shared" si="13"/>
        <v>4498.8</v>
      </c>
      <c r="K30" s="123">
        <f t="shared" si="2"/>
        <v>216.96648179406802</v>
      </c>
      <c r="L30" s="41">
        <f t="shared" si="3"/>
        <v>75.45840629591612</v>
      </c>
    </row>
    <row r="31" spans="2:15">
      <c r="B31" s="75"/>
      <c r="C31" s="75"/>
      <c r="D31" s="76"/>
      <c r="E31" s="76">
        <v>6614</v>
      </c>
      <c r="F31" s="33" t="s">
        <v>27</v>
      </c>
      <c r="G31" s="139">
        <v>0</v>
      </c>
      <c r="H31" s="139">
        <v>0</v>
      </c>
      <c r="I31" s="139">
        <v>0</v>
      </c>
      <c r="J31" s="157">
        <v>0</v>
      </c>
      <c r="K31" s="77">
        <v>0</v>
      </c>
      <c r="L31" s="41">
        <v>0</v>
      </c>
    </row>
    <row r="32" spans="2:15">
      <c r="B32" s="75"/>
      <c r="C32" s="75"/>
      <c r="D32" s="76"/>
      <c r="E32" s="76">
        <v>6615</v>
      </c>
      <c r="F32" s="33" t="s">
        <v>68</v>
      </c>
      <c r="G32" s="139">
        <v>2073.5</v>
      </c>
      <c r="H32" s="139">
        <v>5961.96</v>
      </c>
      <c r="I32" s="139">
        <v>5961.96</v>
      </c>
      <c r="J32" s="157">
        <v>4498.8</v>
      </c>
      <c r="K32" s="77">
        <f t="shared" si="2"/>
        <v>216.96648179406802</v>
      </c>
      <c r="L32" s="41">
        <f t="shared" si="3"/>
        <v>75.45840629591612</v>
      </c>
    </row>
    <row r="33" spans="2:13" s="113" customFormat="1" ht="36">
      <c r="B33" s="78"/>
      <c r="C33" s="78"/>
      <c r="D33" s="80">
        <v>663</v>
      </c>
      <c r="E33" s="80"/>
      <c r="F33" s="126" t="s">
        <v>72</v>
      </c>
      <c r="G33" s="117">
        <f>G34+G35</f>
        <v>542.4</v>
      </c>
      <c r="H33" s="117">
        <f>H34+H35</f>
        <v>3080</v>
      </c>
      <c r="I33" s="117">
        <f>I34+I35</f>
        <v>3297.2</v>
      </c>
      <c r="J33" s="117">
        <f t="shared" ref="J33" si="14">J34</f>
        <v>727.2</v>
      </c>
      <c r="K33" s="123">
        <f t="shared" si="2"/>
        <v>134.07079646017701</v>
      </c>
      <c r="L33" s="41">
        <f t="shared" si="3"/>
        <v>22.055077035060052</v>
      </c>
    </row>
    <row r="34" spans="2:13">
      <c r="B34" s="75"/>
      <c r="C34" s="75"/>
      <c r="D34" s="76"/>
      <c r="E34" s="76">
        <v>6631</v>
      </c>
      <c r="F34" s="33" t="s">
        <v>71</v>
      </c>
      <c r="G34" s="139">
        <v>542.4</v>
      </c>
      <c r="H34" s="139">
        <v>3080</v>
      </c>
      <c r="I34" s="139">
        <v>3297.2</v>
      </c>
      <c r="J34" s="177">
        <v>727.2</v>
      </c>
      <c r="K34" s="77">
        <f t="shared" si="2"/>
        <v>134.07079646017701</v>
      </c>
      <c r="L34" s="41">
        <f t="shared" si="3"/>
        <v>22.055077035060052</v>
      </c>
    </row>
    <row r="35" spans="2:13">
      <c r="B35" s="75"/>
      <c r="C35" s="75"/>
      <c r="D35" s="76"/>
      <c r="E35" s="76">
        <v>6632</v>
      </c>
      <c r="F35" s="34" t="s">
        <v>135</v>
      </c>
      <c r="G35" s="139">
        <v>0</v>
      </c>
      <c r="H35" s="139">
        <v>0</v>
      </c>
      <c r="I35" s="139">
        <v>0</v>
      </c>
      <c r="J35" s="178">
        <v>0</v>
      </c>
      <c r="K35" s="77">
        <v>0</v>
      </c>
      <c r="L35" s="41">
        <v>0</v>
      </c>
    </row>
    <row r="36" spans="2:13" ht="25.5">
      <c r="B36" s="75"/>
      <c r="C36" s="80">
        <v>67</v>
      </c>
      <c r="D36" s="80"/>
      <c r="E36" s="80"/>
      <c r="F36" s="38" t="s">
        <v>73</v>
      </c>
      <c r="G36" s="179">
        <f>G37</f>
        <v>59967.75</v>
      </c>
      <c r="H36" s="179">
        <f t="shared" ref="H36:J36" si="15">H37</f>
        <v>147129</v>
      </c>
      <c r="I36" s="179">
        <f t="shared" si="15"/>
        <v>121871</v>
      </c>
      <c r="J36" s="179">
        <f t="shared" si="15"/>
        <v>73224.790000000008</v>
      </c>
      <c r="K36" s="42">
        <f t="shared" si="2"/>
        <v>122.10694915183579</v>
      </c>
      <c r="L36" s="42">
        <f t="shared" si="3"/>
        <v>60.083850957159626</v>
      </c>
    </row>
    <row r="37" spans="2:13" s="113" customFormat="1" ht="36">
      <c r="B37" s="78"/>
      <c r="C37" s="78"/>
      <c r="D37" s="80">
        <v>671</v>
      </c>
      <c r="E37" s="80"/>
      <c r="F37" s="126" t="s">
        <v>74</v>
      </c>
      <c r="G37" s="117">
        <f>G38+G39</f>
        <v>59967.75</v>
      </c>
      <c r="H37" s="117">
        <f>H38+H39</f>
        <v>147129</v>
      </c>
      <c r="I37" s="117">
        <f>I38+I39</f>
        <v>121871</v>
      </c>
      <c r="J37" s="117">
        <f>J38+J39</f>
        <v>73224.790000000008</v>
      </c>
      <c r="K37" s="123">
        <f t="shared" si="2"/>
        <v>122.10694915183579</v>
      </c>
      <c r="L37" s="42">
        <f t="shared" si="3"/>
        <v>60.083850957159626</v>
      </c>
    </row>
    <row r="38" spans="2:13" ht="24">
      <c r="B38" s="75"/>
      <c r="C38" s="75"/>
      <c r="D38" s="76"/>
      <c r="E38" s="76">
        <v>6711</v>
      </c>
      <c r="F38" s="33" t="s">
        <v>75</v>
      </c>
      <c r="G38" s="139">
        <v>59967.75</v>
      </c>
      <c r="H38" s="139">
        <v>146999</v>
      </c>
      <c r="I38" s="139">
        <v>108871</v>
      </c>
      <c r="J38" s="174">
        <v>62574.79</v>
      </c>
      <c r="K38" s="77">
        <f t="shared" si="2"/>
        <v>104.34740339599202</v>
      </c>
      <c r="L38" s="42">
        <f t="shared" si="3"/>
        <v>57.476086377455893</v>
      </c>
      <c r="M38" s="68"/>
    </row>
    <row r="39" spans="2:13" ht="24">
      <c r="B39" s="75"/>
      <c r="C39" s="75"/>
      <c r="D39" s="76"/>
      <c r="E39" s="76">
        <v>6712</v>
      </c>
      <c r="F39" s="33" t="s">
        <v>146</v>
      </c>
      <c r="G39" s="139">
        <v>0</v>
      </c>
      <c r="H39" s="139">
        <v>130</v>
      </c>
      <c r="I39" s="139">
        <v>13000</v>
      </c>
      <c r="J39" s="180">
        <v>10650</v>
      </c>
      <c r="K39" s="77">
        <v>0</v>
      </c>
      <c r="L39" s="42">
        <f t="shared" si="3"/>
        <v>81.92307692307692</v>
      </c>
    </row>
    <row r="40" spans="2:13">
      <c r="B40" s="80"/>
      <c r="C40" s="80">
        <v>7</v>
      </c>
      <c r="D40" s="80"/>
      <c r="E40" s="80"/>
      <c r="F40" s="37" t="s">
        <v>154</v>
      </c>
      <c r="G40" s="158">
        <f>G41</f>
        <v>0</v>
      </c>
      <c r="H40" s="158">
        <f t="shared" ref="H40:J40" si="16">H41</f>
        <v>0</v>
      </c>
      <c r="I40" s="158">
        <f t="shared" si="16"/>
        <v>0</v>
      </c>
      <c r="J40" s="158">
        <f t="shared" si="16"/>
        <v>0</v>
      </c>
      <c r="K40" s="41">
        <v>0</v>
      </c>
      <c r="L40" s="42">
        <v>0</v>
      </c>
    </row>
    <row r="41" spans="2:13" s="113" customFormat="1">
      <c r="B41" s="78"/>
      <c r="C41" s="78"/>
      <c r="D41" s="80">
        <v>723</v>
      </c>
      <c r="E41" s="80"/>
      <c r="F41" s="127" t="s">
        <v>155</v>
      </c>
      <c r="G41" s="117">
        <f>G42</f>
        <v>0</v>
      </c>
      <c r="H41" s="117"/>
      <c r="I41" s="117"/>
      <c r="J41" s="117">
        <f t="shared" ref="J41" si="17">J42</f>
        <v>0</v>
      </c>
      <c r="K41" s="123">
        <v>0</v>
      </c>
      <c r="L41" s="42">
        <v>0</v>
      </c>
    </row>
    <row r="42" spans="2:13">
      <c r="B42" s="75"/>
      <c r="C42" s="75"/>
      <c r="D42" s="76"/>
      <c r="E42" s="76">
        <v>7231</v>
      </c>
      <c r="F42" s="33" t="s">
        <v>156</v>
      </c>
      <c r="G42" s="139">
        <v>0</v>
      </c>
      <c r="H42" s="139">
        <v>0</v>
      </c>
      <c r="I42" s="139">
        <v>0</v>
      </c>
      <c r="J42" s="157">
        <v>0</v>
      </c>
      <c r="K42" s="77">
        <v>0</v>
      </c>
      <c r="L42" s="42">
        <v>0</v>
      </c>
    </row>
    <row r="43" spans="2:13">
      <c r="B43" s="78">
        <v>9</v>
      </c>
      <c r="C43" s="78"/>
      <c r="D43" s="78"/>
      <c r="E43" s="78"/>
      <c r="F43" s="71" t="s">
        <v>151</v>
      </c>
      <c r="G43" s="181">
        <f>G44</f>
        <v>17879.669999999998</v>
      </c>
      <c r="H43" s="181">
        <f t="shared" ref="H43:J43" si="18">H44</f>
        <v>18136.73</v>
      </c>
      <c r="I43" s="181">
        <f t="shared" si="18"/>
        <v>18136.73</v>
      </c>
      <c r="J43" s="181">
        <f t="shared" si="18"/>
        <v>17279.62</v>
      </c>
      <c r="K43" s="40">
        <f t="shared" si="2"/>
        <v>96.64395371950377</v>
      </c>
      <c r="L43" s="42">
        <f t="shared" ref="L43:L46" si="19">SUM(J43/I43*100)</f>
        <v>95.274175664521664</v>
      </c>
    </row>
    <row r="44" spans="2:13" ht="30.75" customHeight="1">
      <c r="B44" s="75"/>
      <c r="C44" s="75">
        <v>92</v>
      </c>
      <c r="D44" s="76"/>
      <c r="E44" s="76"/>
      <c r="F44" s="82" t="s">
        <v>150</v>
      </c>
      <c r="G44" s="139">
        <f>G45</f>
        <v>17879.669999999998</v>
      </c>
      <c r="H44" s="139">
        <f t="shared" ref="H44:J44" si="20">H45</f>
        <v>18136.73</v>
      </c>
      <c r="I44" s="139">
        <f t="shared" si="20"/>
        <v>18136.73</v>
      </c>
      <c r="J44" s="139">
        <f t="shared" si="20"/>
        <v>17279.62</v>
      </c>
      <c r="K44" s="77">
        <f t="shared" si="2"/>
        <v>96.64395371950377</v>
      </c>
      <c r="L44" s="42">
        <f t="shared" si="19"/>
        <v>95.274175664521664</v>
      </c>
    </row>
    <row r="45" spans="2:13">
      <c r="B45" s="75"/>
      <c r="C45" s="75"/>
      <c r="D45" s="75">
        <v>922</v>
      </c>
      <c r="E45" s="75"/>
      <c r="F45" s="33" t="s">
        <v>150</v>
      </c>
      <c r="G45" s="139">
        <f>G46</f>
        <v>17879.669999999998</v>
      </c>
      <c r="H45" s="139">
        <f t="shared" ref="H45:J45" si="21">H46</f>
        <v>18136.73</v>
      </c>
      <c r="I45" s="139">
        <f t="shared" si="21"/>
        <v>18136.73</v>
      </c>
      <c r="J45" s="139">
        <f t="shared" si="21"/>
        <v>17279.62</v>
      </c>
      <c r="K45" s="77">
        <f t="shared" si="2"/>
        <v>96.64395371950377</v>
      </c>
      <c r="L45" s="42">
        <f t="shared" si="19"/>
        <v>95.274175664521664</v>
      </c>
    </row>
    <row r="46" spans="2:13">
      <c r="B46" s="75"/>
      <c r="C46" s="75"/>
      <c r="D46" s="75"/>
      <c r="E46" s="75">
        <v>9221</v>
      </c>
      <c r="F46" s="33" t="s">
        <v>150</v>
      </c>
      <c r="G46" s="139">
        <v>17879.669999999998</v>
      </c>
      <c r="H46" s="139">
        <v>18136.73</v>
      </c>
      <c r="I46" s="139">
        <v>18136.73</v>
      </c>
      <c r="J46" s="157">
        <v>17279.62</v>
      </c>
      <c r="K46" s="77">
        <f t="shared" si="2"/>
        <v>96.64395371950377</v>
      </c>
      <c r="L46" s="42">
        <f t="shared" si="19"/>
        <v>95.274175664521664</v>
      </c>
    </row>
    <row r="47" spans="2:13">
      <c r="B47" s="83"/>
      <c r="C47" s="83"/>
      <c r="D47" s="83"/>
      <c r="E47" s="83"/>
      <c r="F47" s="83"/>
      <c r="G47" s="169"/>
      <c r="H47" s="169"/>
      <c r="I47" s="169"/>
      <c r="J47" s="169"/>
      <c r="K47" s="83"/>
      <c r="L47" s="83"/>
    </row>
    <row r="48" spans="2:13" ht="18">
      <c r="B48" s="84"/>
      <c r="C48" s="84"/>
      <c r="D48" s="84"/>
      <c r="E48" s="84"/>
      <c r="F48" s="84"/>
      <c r="G48" s="182"/>
      <c r="H48" s="182"/>
      <c r="I48" s="182"/>
      <c r="J48" s="183"/>
      <c r="K48" s="85"/>
      <c r="L48" s="85"/>
    </row>
    <row r="49" spans="2:12" ht="36.75" customHeight="1">
      <c r="B49" s="239" t="s">
        <v>7</v>
      </c>
      <c r="C49" s="240"/>
      <c r="D49" s="240"/>
      <c r="E49" s="240"/>
      <c r="F49" s="241"/>
      <c r="G49" s="161" t="s">
        <v>240</v>
      </c>
      <c r="H49" s="161" t="s">
        <v>233</v>
      </c>
      <c r="I49" s="161" t="s">
        <v>235</v>
      </c>
      <c r="J49" s="161" t="s">
        <v>243</v>
      </c>
      <c r="K49" s="86" t="s">
        <v>20</v>
      </c>
      <c r="L49" s="86" t="s">
        <v>41</v>
      </c>
    </row>
    <row r="50" spans="2:12">
      <c r="B50" s="233">
        <v>1</v>
      </c>
      <c r="C50" s="234"/>
      <c r="D50" s="234"/>
      <c r="E50" s="234"/>
      <c r="F50" s="235"/>
      <c r="G50" s="162">
        <v>2</v>
      </c>
      <c r="H50" s="162">
        <v>3</v>
      </c>
      <c r="I50" s="162">
        <v>4</v>
      </c>
      <c r="J50" s="162">
        <v>5</v>
      </c>
      <c r="K50" s="87" t="s">
        <v>32</v>
      </c>
      <c r="L50" s="144" t="s">
        <v>33</v>
      </c>
    </row>
    <row r="51" spans="2:12">
      <c r="B51" s="71"/>
      <c r="C51" s="71"/>
      <c r="D51" s="71"/>
      <c r="E51" s="71"/>
      <c r="F51" s="72" t="s">
        <v>39</v>
      </c>
      <c r="G51" s="171">
        <f>SUM(G52+G105)</f>
        <v>830935.5299999998</v>
      </c>
      <c r="H51" s="171">
        <f>SUM(H52+H105)</f>
        <v>1820194.69</v>
      </c>
      <c r="I51" s="171">
        <f>SUM(I52+I105)</f>
        <v>1795982.73</v>
      </c>
      <c r="J51" s="171">
        <f t="shared" ref="J51" si="22">SUM(J52+J105)</f>
        <v>1100373.9099999997</v>
      </c>
      <c r="K51" s="143">
        <f>SUM(J51/G51*100)</f>
        <v>132.42590673671157</v>
      </c>
      <c r="L51" s="146">
        <f>SUM(J51/I51*100)</f>
        <v>61.268624225579259</v>
      </c>
    </row>
    <row r="52" spans="2:12" s="113" customFormat="1">
      <c r="B52" s="71">
        <v>3</v>
      </c>
      <c r="C52" s="71"/>
      <c r="D52" s="71"/>
      <c r="E52" s="71"/>
      <c r="F52" s="71" t="s">
        <v>4</v>
      </c>
      <c r="G52" s="117">
        <f>SUM(G53+G62+G93+G99+G102)</f>
        <v>825640.01999999979</v>
      </c>
      <c r="H52" s="117">
        <f>SUM(H53+H62+H93+H99+H102)</f>
        <v>1790325</v>
      </c>
      <c r="I52" s="117">
        <f t="shared" ref="I52" si="23">SUM(I53+I62+I93+I99+I102)</f>
        <v>1753113.07</v>
      </c>
      <c r="J52" s="117">
        <f>SUM(J53+J62+J93+J99+J102)</f>
        <v>1085843.2199999997</v>
      </c>
      <c r="K52" s="143">
        <f>SUM(J52/G52*100)</f>
        <v>131.51533279600474</v>
      </c>
      <c r="L52" s="146">
        <f>SUM(J52/I52*100)</f>
        <v>61.938002664026669</v>
      </c>
    </row>
    <row r="53" spans="2:12">
      <c r="B53" s="71"/>
      <c r="C53" s="82">
        <v>31</v>
      </c>
      <c r="D53" s="82"/>
      <c r="E53" s="82"/>
      <c r="F53" s="82" t="s">
        <v>5</v>
      </c>
      <c r="G53" s="139">
        <f>SUM(G54+G58+G59)</f>
        <v>695205.55999999982</v>
      </c>
      <c r="H53" s="139">
        <f>SUM(H54+H58+H59)</f>
        <v>1478137</v>
      </c>
      <c r="I53" s="139">
        <f>SUM(I54+I58+I59)</f>
        <v>1480737</v>
      </c>
      <c r="J53" s="139">
        <f t="shared" ref="J53" si="24">SUM(J54+J58+J59)</f>
        <v>930850.67999999993</v>
      </c>
      <c r="K53" s="40">
        <f t="shared" ref="K53:K118" si="25">SUM(J53/G53*100)</f>
        <v>133.89574732400013</v>
      </c>
      <c r="L53" s="145">
        <f t="shared" ref="L53:L118" si="26">SUM(J53/I53*100)</f>
        <v>62.864011637448101</v>
      </c>
    </row>
    <row r="54" spans="2:12" s="113" customFormat="1">
      <c r="B54" s="78"/>
      <c r="C54" s="78"/>
      <c r="D54" s="78">
        <v>311</v>
      </c>
      <c r="E54" s="78"/>
      <c r="F54" s="78" t="s">
        <v>28</v>
      </c>
      <c r="G54" s="117">
        <f>SUM(G55:G57)</f>
        <v>574762.00999999989</v>
      </c>
      <c r="H54" s="117">
        <f>SUM(H55:H57)</f>
        <v>1226000</v>
      </c>
      <c r="I54" s="117">
        <f t="shared" ref="I54:J54" si="27">SUM(I55:I57)</f>
        <v>1228000</v>
      </c>
      <c r="J54" s="117">
        <f t="shared" si="27"/>
        <v>770140.28999999992</v>
      </c>
      <c r="K54" s="40">
        <f t="shared" si="25"/>
        <v>133.99290081820126</v>
      </c>
      <c r="L54" s="40">
        <f t="shared" si="26"/>
        <v>62.715007328990225</v>
      </c>
    </row>
    <row r="55" spans="2:12">
      <c r="B55" s="75"/>
      <c r="C55" s="75"/>
      <c r="D55" s="75"/>
      <c r="E55" s="75">
        <v>3111</v>
      </c>
      <c r="F55" s="75" t="s">
        <v>29</v>
      </c>
      <c r="G55" s="139">
        <v>560778.93999999994</v>
      </c>
      <c r="H55" s="139">
        <v>1199000</v>
      </c>
      <c r="I55" s="139">
        <v>1201000</v>
      </c>
      <c r="J55" s="157">
        <v>750701.26</v>
      </c>
      <c r="K55" s="40">
        <f t="shared" si="25"/>
        <v>133.86759138993344</v>
      </c>
      <c r="L55" s="40">
        <f t="shared" si="26"/>
        <v>62.506349708576195</v>
      </c>
    </row>
    <row r="56" spans="2:12">
      <c r="B56" s="75"/>
      <c r="C56" s="75"/>
      <c r="D56" s="75"/>
      <c r="E56" s="75">
        <v>3113</v>
      </c>
      <c r="F56" s="75" t="s">
        <v>77</v>
      </c>
      <c r="G56" s="139">
        <v>11284.2</v>
      </c>
      <c r="H56" s="139">
        <v>21000</v>
      </c>
      <c r="I56" s="139">
        <v>21000</v>
      </c>
      <c r="J56" s="157">
        <v>15030.84</v>
      </c>
      <c r="K56" s="40">
        <f t="shared" si="25"/>
        <v>133.20253097251023</v>
      </c>
      <c r="L56" s="40">
        <f t="shared" si="26"/>
        <v>71.575428571428574</v>
      </c>
    </row>
    <row r="57" spans="2:12">
      <c r="B57" s="75"/>
      <c r="C57" s="75"/>
      <c r="D57" s="75"/>
      <c r="E57" s="75">
        <v>3114</v>
      </c>
      <c r="F57" s="75" t="s">
        <v>78</v>
      </c>
      <c r="G57" s="139">
        <v>2698.87</v>
      </c>
      <c r="H57" s="139">
        <v>6000</v>
      </c>
      <c r="I57" s="139">
        <v>6000</v>
      </c>
      <c r="J57" s="157">
        <v>4408.1899999999996</v>
      </c>
      <c r="K57" s="40">
        <f t="shared" si="25"/>
        <v>163.33465487407693</v>
      </c>
      <c r="L57" s="40">
        <f t="shared" si="26"/>
        <v>73.469833333333327</v>
      </c>
    </row>
    <row r="58" spans="2:12" s="113" customFormat="1">
      <c r="B58" s="78"/>
      <c r="C58" s="78"/>
      <c r="D58" s="78">
        <v>312</v>
      </c>
      <c r="E58" s="78"/>
      <c r="F58" s="78" t="s">
        <v>79</v>
      </c>
      <c r="G58" s="117">
        <v>26481.37</v>
      </c>
      <c r="H58" s="117">
        <v>53637</v>
      </c>
      <c r="I58" s="117">
        <v>53937</v>
      </c>
      <c r="J58" s="167">
        <v>33852.29</v>
      </c>
      <c r="K58" s="40">
        <f t="shared" si="25"/>
        <v>127.83436053346185</v>
      </c>
      <c r="L58" s="40">
        <f t="shared" si="26"/>
        <v>62.762649016445117</v>
      </c>
    </row>
    <row r="59" spans="2:12" s="118" customFormat="1">
      <c r="B59" s="115"/>
      <c r="C59" s="115"/>
      <c r="D59" s="116">
        <v>313</v>
      </c>
      <c r="E59" s="116"/>
      <c r="F59" s="115" t="s">
        <v>80</v>
      </c>
      <c r="G59" s="117">
        <f>G60+G61</f>
        <v>93962.18</v>
      </c>
      <c r="H59" s="117">
        <f t="shared" ref="H59:I59" si="28">H60+H61</f>
        <v>198500</v>
      </c>
      <c r="I59" s="117">
        <f t="shared" si="28"/>
        <v>198800</v>
      </c>
      <c r="J59" s="117">
        <f t="shared" ref="J59" si="29">J60+J61</f>
        <v>126858.1</v>
      </c>
      <c r="K59" s="114">
        <f t="shared" si="25"/>
        <v>135.00974541033426</v>
      </c>
      <c r="L59" s="114">
        <f t="shared" si="26"/>
        <v>63.811921529175052</v>
      </c>
    </row>
    <row r="60" spans="2:12">
      <c r="B60" s="75"/>
      <c r="C60" s="75"/>
      <c r="D60" s="76"/>
      <c r="E60" s="76">
        <v>3132</v>
      </c>
      <c r="F60" s="75" t="s">
        <v>81</v>
      </c>
      <c r="G60" s="139">
        <v>93962.18</v>
      </c>
      <c r="H60" s="139">
        <v>198500</v>
      </c>
      <c r="I60" s="139">
        <v>198800</v>
      </c>
      <c r="J60" s="157">
        <v>126858.1</v>
      </c>
      <c r="K60" s="40">
        <f t="shared" si="25"/>
        <v>135.00974541033426</v>
      </c>
      <c r="L60" s="40">
        <f t="shared" si="26"/>
        <v>63.811921529175052</v>
      </c>
    </row>
    <row r="61" spans="2:12">
      <c r="B61" s="75"/>
      <c r="C61" s="75"/>
      <c r="D61" s="76"/>
      <c r="E61" s="76">
        <v>3133</v>
      </c>
      <c r="F61" s="75" t="s">
        <v>136</v>
      </c>
      <c r="G61" s="139">
        <v>0</v>
      </c>
      <c r="H61" s="139">
        <v>0</v>
      </c>
      <c r="I61" s="139">
        <v>0</v>
      </c>
      <c r="J61" s="157">
        <v>0</v>
      </c>
      <c r="K61" s="40">
        <v>0</v>
      </c>
      <c r="L61" s="40">
        <v>0</v>
      </c>
    </row>
    <row r="62" spans="2:12">
      <c r="B62" s="75"/>
      <c r="C62" s="75">
        <v>32</v>
      </c>
      <c r="D62" s="76"/>
      <c r="E62" s="76"/>
      <c r="F62" s="75" t="s">
        <v>11</v>
      </c>
      <c r="G62" s="139">
        <f>SUM(G63+G68+G75+G85+G86)</f>
        <v>68298.47</v>
      </c>
      <c r="H62" s="139">
        <f>SUM(H63+H68+H75+H85+H86)</f>
        <v>132235.19</v>
      </c>
      <c r="I62" s="139">
        <f>SUM(I63+I68+I75+I85+I86)</f>
        <v>133181.74</v>
      </c>
      <c r="J62" s="139">
        <f>SUM(J63+J68+J75+J85+J86)</f>
        <v>91424.760000000009</v>
      </c>
      <c r="K62" s="40">
        <f t="shared" si="25"/>
        <v>133.86062674610429</v>
      </c>
      <c r="L62" s="40">
        <f t="shared" si="26"/>
        <v>68.64661777207597</v>
      </c>
    </row>
    <row r="63" spans="2:12" s="113" customFormat="1">
      <c r="B63" s="78"/>
      <c r="C63" s="78"/>
      <c r="D63" s="78">
        <v>321</v>
      </c>
      <c r="E63" s="78"/>
      <c r="F63" s="78" t="s">
        <v>30</v>
      </c>
      <c r="G63" s="117">
        <f>SUM(G64:G67)</f>
        <v>10226.849999999999</v>
      </c>
      <c r="H63" s="117">
        <f>SUM(H64:H67)</f>
        <v>24569.38</v>
      </c>
      <c r="I63" s="117">
        <f>SUM(I64:I67)</f>
        <v>24844.18</v>
      </c>
      <c r="J63" s="117">
        <f t="shared" ref="J63" si="30">SUM(J64:J67)</f>
        <v>18313.580000000002</v>
      </c>
      <c r="K63" s="40">
        <f t="shared" si="25"/>
        <v>179.07351726093572</v>
      </c>
      <c r="L63" s="40">
        <f t="shared" si="26"/>
        <v>73.713763142917173</v>
      </c>
    </row>
    <row r="64" spans="2:12">
      <c r="B64" s="75"/>
      <c r="C64" s="78"/>
      <c r="D64" s="75"/>
      <c r="E64" s="75">
        <v>3211</v>
      </c>
      <c r="F64" s="88" t="s">
        <v>31</v>
      </c>
      <c r="G64" s="139">
        <v>3227.16</v>
      </c>
      <c r="H64" s="139">
        <v>7483</v>
      </c>
      <c r="I64" s="139">
        <v>7657.8</v>
      </c>
      <c r="J64" s="157">
        <v>4590.09</v>
      </c>
      <c r="K64" s="40">
        <f t="shared" si="25"/>
        <v>142.23310898746885</v>
      </c>
      <c r="L64" s="40">
        <f t="shared" si="26"/>
        <v>59.940061114158119</v>
      </c>
    </row>
    <row r="65" spans="2:12" ht="25.5">
      <c r="B65" s="75"/>
      <c r="C65" s="78"/>
      <c r="D65" s="75"/>
      <c r="E65" s="75">
        <v>3212</v>
      </c>
      <c r="F65" s="88" t="s">
        <v>82</v>
      </c>
      <c r="G65" s="139">
        <v>6752.69</v>
      </c>
      <c r="H65" s="139">
        <v>16500</v>
      </c>
      <c r="I65" s="139">
        <v>16600</v>
      </c>
      <c r="J65" s="157">
        <v>13314.86</v>
      </c>
      <c r="K65" s="40">
        <f t="shared" si="25"/>
        <v>197.17860585929461</v>
      </c>
      <c r="L65" s="40">
        <f t="shared" si="26"/>
        <v>80.210000000000008</v>
      </c>
    </row>
    <row r="66" spans="2:12">
      <c r="B66" s="75"/>
      <c r="C66" s="78"/>
      <c r="D66" s="75"/>
      <c r="E66" s="75">
        <v>3213</v>
      </c>
      <c r="F66" s="88" t="s">
        <v>83</v>
      </c>
      <c r="G66" s="139">
        <v>247</v>
      </c>
      <c r="H66" s="139">
        <v>586.38</v>
      </c>
      <c r="I66" s="139">
        <v>586.38</v>
      </c>
      <c r="J66" s="157">
        <v>408.63</v>
      </c>
      <c r="K66" s="40">
        <f t="shared" si="25"/>
        <v>165.43724696356276</v>
      </c>
      <c r="L66" s="40">
        <f t="shared" si="26"/>
        <v>69.686892458815095</v>
      </c>
    </row>
    <row r="67" spans="2:12">
      <c r="B67" s="75"/>
      <c r="C67" s="78"/>
      <c r="D67" s="75"/>
      <c r="E67" s="75">
        <v>3214</v>
      </c>
      <c r="F67" s="88" t="s">
        <v>84</v>
      </c>
      <c r="G67" s="139">
        <v>0</v>
      </c>
      <c r="H67" s="139">
        <v>0</v>
      </c>
      <c r="I67" s="139">
        <v>0</v>
      </c>
      <c r="J67" s="157">
        <v>0</v>
      </c>
      <c r="K67" s="40">
        <v>0</v>
      </c>
      <c r="L67" s="40">
        <v>0</v>
      </c>
    </row>
    <row r="68" spans="2:12" s="113" customFormat="1">
      <c r="B68" s="78"/>
      <c r="C68" s="78"/>
      <c r="D68" s="78">
        <v>322</v>
      </c>
      <c r="E68" s="78"/>
      <c r="F68" s="119" t="s">
        <v>90</v>
      </c>
      <c r="G68" s="117">
        <f>SUM(G69:G74)</f>
        <v>29715.37</v>
      </c>
      <c r="H68" s="117">
        <v>55289.59</v>
      </c>
      <c r="I68" s="117">
        <f>SUM(I69:I74)</f>
        <v>56018.939999999995</v>
      </c>
      <c r="J68" s="117">
        <f t="shared" ref="J68" si="31">SUM(J69:J74)</f>
        <v>36165.72</v>
      </c>
      <c r="K68" s="40">
        <f t="shared" si="25"/>
        <v>121.70711655281426</v>
      </c>
      <c r="L68" s="40">
        <f t="shared" si="26"/>
        <v>64.559807807859286</v>
      </c>
    </row>
    <row r="69" spans="2:12" ht="14.25" customHeight="1">
      <c r="B69" s="75"/>
      <c r="C69" s="78"/>
      <c r="D69" s="75"/>
      <c r="E69" s="75">
        <v>3221</v>
      </c>
      <c r="F69" s="88" t="s">
        <v>85</v>
      </c>
      <c r="G69" s="139">
        <v>6688.9</v>
      </c>
      <c r="H69" s="139">
        <v>12863</v>
      </c>
      <c r="I69" s="139">
        <v>12863</v>
      </c>
      <c r="J69" s="157">
        <v>8475.86</v>
      </c>
      <c r="K69" s="40">
        <f t="shared" si="25"/>
        <v>126.71530445962715</v>
      </c>
      <c r="L69" s="40">
        <f t="shared" si="26"/>
        <v>65.893337479592645</v>
      </c>
    </row>
    <row r="70" spans="2:12">
      <c r="B70" s="75"/>
      <c r="C70" s="78"/>
      <c r="D70" s="75"/>
      <c r="E70" s="75">
        <v>3222</v>
      </c>
      <c r="F70" s="88" t="s">
        <v>86</v>
      </c>
      <c r="G70" s="139">
        <v>2624.81</v>
      </c>
      <c r="H70" s="139">
        <v>4740</v>
      </c>
      <c r="I70" s="139">
        <v>5369.35</v>
      </c>
      <c r="J70" s="157">
        <v>3229.35</v>
      </c>
      <c r="K70" s="40">
        <f t="shared" si="25"/>
        <v>123.03176229898544</v>
      </c>
      <c r="L70" s="40">
        <f t="shared" si="26"/>
        <v>60.144151526721103</v>
      </c>
    </row>
    <row r="71" spans="2:12">
      <c r="B71" s="75"/>
      <c r="C71" s="78"/>
      <c r="D71" s="75"/>
      <c r="E71" s="75">
        <v>3223</v>
      </c>
      <c r="F71" s="88" t="s">
        <v>87</v>
      </c>
      <c r="G71" s="139">
        <v>16788.75</v>
      </c>
      <c r="H71" s="139">
        <v>28600</v>
      </c>
      <c r="I71" s="139">
        <v>28600</v>
      </c>
      <c r="J71" s="157">
        <v>21451.65</v>
      </c>
      <c r="K71" s="40">
        <f t="shared" si="25"/>
        <v>127.77395577395578</v>
      </c>
      <c r="L71" s="40">
        <f t="shared" si="26"/>
        <v>75.005769230769232</v>
      </c>
    </row>
    <row r="72" spans="2:12" ht="25.5">
      <c r="B72" s="75"/>
      <c r="C72" s="78"/>
      <c r="D72" s="75"/>
      <c r="E72" s="75">
        <v>3224</v>
      </c>
      <c r="F72" s="88" t="s">
        <v>88</v>
      </c>
      <c r="G72" s="139">
        <v>878.79</v>
      </c>
      <c r="H72" s="139">
        <v>3100</v>
      </c>
      <c r="I72" s="139">
        <v>3200</v>
      </c>
      <c r="J72" s="157">
        <v>1806.23</v>
      </c>
      <c r="K72" s="40">
        <f t="shared" si="25"/>
        <v>205.53602111994903</v>
      </c>
      <c r="L72" s="40">
        <f t="shared" si="26"/>
        <v>56.444687500000001</v>
      </c>
    </row>
    <row r="73" spans="2:12">
      <c r="B73" s="75"/>
      <c r="C73" s="78"/>
      <c r="D73" s="76"/>
      <c r="E73" s="76">
        <v>3225</v>
      </c>
      <c r="F73" s="76" t="s">
        <v>89</v>
      </c>
      <c r="G73" s="139">
        <v>2368.0300000000002</v>
      </c>
      <c r="H73" s="139">
        <v>5620.5</v>
      </c>
      <c r="I73" s="139">
        <v>5620.5</v>
      </c>
      <c r="J73" s="157">
        <v>904.63</v>
      </c>
      <c r="K73" s="40">
        <f t="shared" si="25"/>
        <v>38.201796429943876</v>
      </c>
      <c r="L73" s="40">
        <f t="shared" si="26"/>
        <v>16.095187260919847</v>
      </c>
    </row>
    <row r="74" spans="2:12">
      <c r="B74" s="75"/>
      <c r="C74" s="75"/>
      <c r="D74" s="76"/>
      <c r="E74" s="76">
        <v>3227</v>
      </c>
      <c r="F74" s="76" t="s">
        <v>91</v>
      </c>
      <c r="G74" s="139">
        <v>366.09</v>
      </c>
      <c r="H74" s="139">
        <v>366.09</v>
      </c>
      <c r="I74" s="139">
        <v>366.09</v>
      </c>
      <c r="J74" s="157">
        <v>298</v>
      </c>
      <c r="K74" s="40">
        <f t="shared" si="25"/>
        <v>81.400748449834751</v>
      </c>
      <c r="L74" s="40">
        <f t="shared" si="26"/>
        <v>81.400748449834751</v>
      </c>
    </row>
    <row r="75" spans="2:12" s="113" customFormat="1">
      <c r="B75" s="78"/>
      <c r="C75" s="78"/>
      <c r="D75" s="80">
        <v>323</v>
      </c>
      <c r="E75" s="80"/>
      <c r="F75" s="80" t="s">
        <v>121</v>
      </c>
      <c r="G75" s="117">
        <f>SUM(G76:G84)</f>
        <v>26309.469999999998</v>
      </c>
      <c r="H75" s="117">
        <f>SUM(H76:H84)</f>
        <v>45649.25</v>
      </c>
      <c r="I75" s="117">
        <f>SUM(I76:I84)</f>
        <v>45591.649999999994</v>
      </c>
      <c r="J75" s="117">
        <f>SUM(J76:J84)</f>
        <v>27091.97</v>
      </c>
      <c r="K75" s="40">
        <f t="shared" si="25"/>
        <v>102.97421422780468</v>
      </c>
      <c r="L75" s="40">
        <f t="shared" si="26"/>
        <v>59.423096115187768</v>
      </c>
    </row>
    <row r="76" spans="2:12">
      <c r="B76" s="75"/>
      <c r="C76" s="75"/>
      <c r="D76" s="76"/>
      <c r="E76" s="76">
        <v>3231</v>
      </c>
      <c r="F76" s="76" t="s">
        <v>92</v>
      </c>
      <c r="G76" s="139">
        <v>12898.41</v>
      </c>
      <c r="H76" s="139">
        <v>19823.080000000002</v>
      </c>
      <c r="I76" s="139">
        <v>19865.48</v>
      </c>
      <c r="J76" s="157">
        <v>13073.77</v>
      </c>
      <c r="K76" s="40">
        <f t="shared" si="25"/>
        <v>101.35954741708476</v>
      </c>
      <c r="L76" s="40">
        <f t="shared" si="26"/>
        <v>65.811498136465872</v>
      </c>
    </row>
    <row r="77" spans="2:12">
      <c r="B77" s="75"/>
      <c r="C77" s="75"/>
      <c r="D77" s="76"/>
      <c r="E77" s="76">
        <v>3232</v>
      </c>
      <c r="F77" s="76" t="s">
        <v>93</v>
      </c>
      <c r="G77" s="139">
        <v>2185.8000000000002</v>
      </c>
      <c r="H77" s="139">
        <v>4848</v>
      </c>
      <c r="I77" s="139">
        <v>4748</v>
      </c>
      <c r="J77" s="157">
        <v>1148.6099999999999</v>
      </c>
      <c r="K77" s="40">
        <f t="shared" si="25"/>
        <v>52.548723579467463</v>
      </c>
      <c r="L77" s="40">
        <f t="shared" si="26"/>
        <v>24.191449031171018</v>
      </c>
    </row>
    <row r="78" spans="2:12">
      <c r="B78" s="75"/>
      <c r="C78" s="75"/>
      <c r="D78" s="76"/>
      <c r="E78" s="76">
        <v>3233</v>
      </c>
      <c r="F78" s="76" t="s">
        <v>94</v>
      </c>
      <c r="G78" s="139">
        <v>78</v>
      </c>
      <c r="H78" s="139">
        <v>78</v>
      </c>
      <c r="I78" s="139">
        <v>78</v>
      </c>
      <c r="J78" s="157">
        <v>78</v>
      </c>
      <c r="K78" s="40">
        <f t="shared" si="25"/>
        <v>100</v>
      </c>
      <c r="L78" s="40">
        <f t="shared" si="26"/>
        <v>100</v>
      </c>
    </row>
    <row r="79" spans="2:12">
      <c r="B79" s="75"/>
      <c r="C79" s="75"/>
      <c r="D79" s="76"/>
      <c r="E79" s="76">
        <v>3234</v>
      </c>
      <c r="F79" s="76" t="s">
        <v>95</v>
      </c>
      <c r="G79" s="139">
        <v>5075.41</v>
      </c>
      <c r="H79" s="139">
        <v>11297.61</v>
      </c>
      <c r="I79" s="139">
        <v>11297.61</v>
      </c>
      <c r="J79" s="157">
        <v>6519.86</v>
      </c>
      <c r="K79" s="40">
        <f t="shared" si="25"/>
        <v>128.4597697525914</v>
      </c>
      <c r="L79" s="40">
        <f t="shared" si="26"/>
        <v>57.710082043901309</v>
      </c>
    </row>
    <row r="80" spans="2:12">
      <c r="B80" s="75"/>
      <c r="C80" s="75"/>
      <c r="D80" s="76"/>
      <c r="E80" s="76">
        <v>3235</v>
      </c>
      <c r="F80" s="76" t="s">
        <v>96</v>
      </c>
      <c r="G80" s="139">
        <v>49.8</v>
      </c>
      <c r="H80" s="139">
        <v>120</v>
      </c>
      <c r="I80" s="139">
        <v>120</v>
      </c>
      <c r="J80" s="157">
        <v>49.8</v>
      </c>
      <c r="K80" s="40">
        <f t="shared" si="25"/>
        <v>100</v>
      </c>
      <c r="L80" s="40">
        <f t="shared" si="26"/>
        <v>41.5</v>
      </c>
    </row>
    <row r="81" spans="2:12">
      <c r="B81" s="75"/>
      <c r="C81" s="75"/>
      <c r="D81" s="76"/>
      <c r="E81" s="76">
        <v>3236</v>
      </c>
      <c r="F81" s="76" t="s">
        <v>97</v>
      </c>
      <c r="G81" s="139">
        <v>2400</v>
      </c>
      <c r="H81" s="139">
        <v>2500</v>
      </c>
      <c r="I81" s="139">
        <v>2500</v>
      </c>
      <c r="J81" s="157">
        <v>3120.65</v>
      </c>
      <c r="K81" s="40">
        <f t="shared" si="25"/>
        <v>130.02708333333334</v>
      </c>
      <c r="L81" s="40">
        <f t="shared" si="26"/>
        <v>124.82600000000002</v>
      </c>
    </row>
    <row r="82" spans="2:12">
      <c r="B82" s="75"/>
      <c r="C82" s="75"/>
      <c r="D82" s="76"/>
      <c r="E82" s="76">
        <v>3237</v>
      </c>
      <c r="F82" s="76" t="s">
        <v>98</v>
      </c>
      <c r="G82" s="139">
        <v>1552.87</v>
      </c>
      <c r="H82" s="139">
        <v>2765.34</v>
      </c>
      <c r="I82" s="139">
        <v>2765.34</v>
      </c>
      <c r="J82" s="157">
        <v>1383.17</v>
      </c>
      <c r="K82" s="40">
        <f t="shared" si="25"/>
        <v>89.071847611197342</v>
      </c>
      <c r="L82" s="40">
        <f t="shared" si="26"/>
        <v>50.018080959303376</v>
      </c>
    </row>
    <row r="83" spans="2:12">
      <c r="B83" s="75"/>
      <c r="C83" s="75"/>
      <c r="D83" s="76"/>
      <c r="E83" s="76">
        <v>3238</v>
      </c>
      <c r="F83" s="76" t="s">
        <v>99</v>
      </c>
      <c r="G83" s="139">
        <v>1016.23</v>
      </c>
      <c r="H83" s="139">
        <v>1813.72</v>
      </c>
      <c r="I83" s="139">
        <v>1813.72</v>
      </c>
      <c r="J83" s="157">
        <v>1140.1600000000001</v>
      </c>
      <c r="K83" s="40">
        <f t="shared" si="25"/>
        <v>112.19507394979485</v>
      </c>
      <c r="L83" s="40">
        <f t="shared" si="26"/>
        <v>62.86306596387535</v>
      </c>
    </row>
    <row r="84" spans="2:12">
      <c r="B84" s="75"/>
      <c r="C84" s="75"/>
      <c r="D84" s="76"/>
      <c r="E84" s="76">
        <v>3239</v>
      </c>
      <c r="F84" s="76" t="s">
        <v>100</v>
      </c>
      <c r="G84" s="139">
        <v>1052.95</v>
      </c>
      <c r="H84" s="139">
        <v>2403.5</v>
      </c>
      <c r="I84" s="139">
        <v>2403.5</v>
      </c>
      <c r="J84" s="157">
        <v>577.95000000000005</v>
      </c>
      <c r="K84" s="40">
        <f t="shared" si="25"/>
        <v>54.888646184529179</v>
      </c>
      <c r="L84" s="40">
        <f t="shared" si="26"/>
        <v>24.046182650301645</v>
      </c>
    </row>
    <row r="85" spans="2:12">
      <c r="B85" s="75"/>
      <c r="C85" s="75"/>
      <c r="D85" s="76">
        <v>324</v>
      </c>
      <c r="E85" s="76"/>
      <c r="F85" s="76" t="s">
        <v>123</v>
      </c>
      <c r="G85" s="139">
        <v>0</v>
      </c>
      <c r="H85" s="139">
        <v>0</v>
      </c>
      <c r="I85" s="139">
        <v>0</v>
      </c>
      <c r="J85" s="157">
        <v>0</v>
      </c>
      <c r="K85" s="40">
        <v>0</v>
      </c>
      <c r="L85" s="40">
        <v>0</v>
      </c>
    </row>
    <row r="86" spans="2:12" s="113" customFormat="1">
      <c r="B86" s="78"/>
      <c r="C86" s="78"/>
      <c r="D86" s="80">
        <v>329</v>
      </c>
      <c r="E86" s="80"/>
      <c r="F86" s="80" t="s">
        <v>104</v>
      </c>
      <c r="G86" s="117">
        <f>SUM(G87:G92)</f>
        <v>2046.7799999999997</v>
      </c>
      <c r="H86" s="117">
        <f>SUM(H87:H92)</f>
        <v>6726.97</v>
      </c>
      <c r="I86" s="117">
        <f>SUM(I87:I92)</f>
        <v>6726.97</v>
      </c>
      <c r="J86" s="117">
        <f>SUM(J87:J92)</f>
        <v>9853.49</v>
      </c>
      <c r="K86" s="40">
        <f t="shared" si="25"/>
        <v>481.41422136233507</v>
      </c>
      <c r="L86" s="40">
        <f t="shared" si="26"/>
        <v>146.47738877979236</v>
      </c>
    </row>
    <row r="87" spans="2:12">
      <c r="B87" s="75"/>
      <c r="C87" s="75"/>
      <c r="D87" s="76"/>
      <c r="E87" s="76">
        <v>3292</v>
      </c>
      <c r="F87" s="76" t="s">
        <v>101</v>
      </c>
      <c r="G87" s="139">
        <v>0</v>
      </c>
      <c r="H87" s="139">
        <v>197</v>
      </c>
      <c r="I87" s="139">
        <v>197</v>
      </c>
      <c r="J87" s="157">
        <v>0</v>
      </c>
      <c r="K87" s="40">
        <v>0</v>
      </c>
      <c r="L87" s="40">
        <f t="shared" si="26"/>
        <v>0</v>
      </c>
    </row>
    <row r="88" spans="2:12">
      <c r="B88" s="75"/>
      <c r="C88" s="75"/>
      <c r="D88" s="76"/>
      <c r="E88" s="76">
        <v>3293</v>
      </c>
      <c r="F88" s="76" t="s">
        <v>102</v>
      </c>
      <c r="G88" s="139">
        <v>364.48</v>
      </c>
      <c r="H88" s="139">
        <v>593.88</v>
      </c>
      <c r="I88" s="139">
        <v>593.88</v>
      </c>
      <c r="J88" s="157">
        <v>4579.0600000000004</v>
      </c>
      <c r="K88" s="40">
        <f t="shared" si="25"/>
        <v>1256.3268217734856</v>
      </c>
      <c r="L88" s="40">
        <f t="shared" si="26"/>
        <v>771.04128780224971</v>
      </c>
    </row>
    <row r="89" spans="2:12">
      <c r="B89" s="75"/>
      <c r="C89" s="75"/>
      <c r="D89" s="76"/>
      <c r="E89" s="76">
        <v>3294</v>
      </c>
      <c r="F89" s="76" t="s">
        <v>137</v>
      </c>
      <c r="G89" s="139">
        <v>148.09</v>
      </c>
      <c r="H89" s="139">
        <v>212.09</v>
      </c>
      <c r="I89" s="139">
        <v>212.09</v>
      </c>
      <c r="J89" s="139">
        <v>165</v>
      </c>
      <c r="K89" s="40">
        <f t="shared" si="25"/>
        <v>111.41873185225199</v>
      </c>
      <c r="L89" s="40">
        <f t="shared" si="26"/>
        <v>77.797161582347115</v>
      </c>
    </row>
    <row r="90" spans="2:12">
      <c r="B90" s="75"/>
      <c r="C90" s="75"/>
      <c r="D90" s="76"/>
      <c r="E90" s="76">
        <v>3295</v>
      </c>
      <c r="F90" s="76" t="s">
        <v>103</v>
      </c>
      <c r="G90" s="139">
        <v>1071.8399999999999</v>
      </c>
      <c r="H90" s="139">
        <v>3180</v>
      </c>
      <c r="I90" s="139">
        <v>3180</v>
      </c>
      <c r="J90" s="157">
        <v>1306</v>
      </c>
      <c r="K90" s="40">
        <f t="shared" si="25"/>
        <v>121.84654426033737</v>
      </c>
      <c r="L90" s="40">
        <f t="shared" si="26"/>
        <v>41.069182389937112</v>
      </c>
    </row>
    <row r="91" spans="2:12">
      <c r="B91" s="75"/>
      <c r="C91" s="75"/>
      <c r="D91" s="76"/>
      <c r="E91" s="76">
        <v>3296</v>
      </c>
      <c r="F91" s="76" t="s">
        <v>138</v>
      </c>
      <c r="G91" s="139">
        <v>0</v>
      </c>
      <c r="H91" s="139">
        <v>0</v>
      </c>
      <c r="I91" s="139">
        <v>0</v>
      </c>
      <c r="J91" s="157">
        <v>0</v>
      </c>
      <c r="K91" s="40">
        <v>0</v>
      </c>
      <c r="L91" s="40">
        <v>0</v>
      </c>
    </row>
    <row r="92" spans="2:12">
      <c r="B92" s="75"/>
      <c r="C92" s="75"/>
      <c r="D92" s="76"/>
      <c r="E92" s="76">
        <v>3299</v>
      </c>
      <c r="F92" s="76" t="s">
        <v>104</v>
      </c>
      <c r="G92" s="139">
        <v>462.37</v>
      </c>
      <c r="H92" s="139">
        <v>2544</v>
      </c>
      <c r="I92" s="139">
        <v>2544</v>
      </c>
      <c r="J92" s="157">
        <v>3803.43</v>
      </c>
      <c r="K92" s="40">
        <f t="shared" si="25"/>
        <v>822.59445898306535</v>
      </c>
      <c r="L92" s="40">
        <f t="shared" si="26"/>
        <v>149.50589622641508</v>
      </c>
    </row>
    <row r="93" spans="2:12">
      <c r="B93" s="75"/>
      <c r="C93" s="75">
        <v>34</v>
      </c>
      <c r="D93" s="76"/>
      <c r="E93" s="76"/>
      <c r="F93" s="76" t="s">
        <v>108</v>
      </c>
      <c r="G93" s="139">
        <f>G94</f>
        <v>146.16</v>
      </c>
      <c r="H93" s="139">
        <f>H94</f>
        <v>274</v>
      </c>
      <c r="I93" s="139">
        <f>I94</f>
        <v>274</v>
      </c>
      <c r="J93" s="139">
        <f t="shared" ref="J93" si="32">J94</f>
        <v>177.86</v>
      </c>
      <c r="K93" s="40">
        <f t="shared" si="25"/>
        <v>121.68856048166394</v>
      </c>
      <c r="L93" s="40">
        <f t="shared" si="26"/>
        <v>64.912408759124091</v>
      </c>
    </row>
    <row r="94" spans="2:12" s="113" customFormat="1">
      <c r="B94" s="78"/>
      <c r="C94" s="78"/>
      <c r="D94" s="80">
        <v>343</v>
      </c>
      <c r="E94" s="80"/>
      <c r="F94" s="80" t="s">
        <v>105</v>
      </c>
      <c r="G94" s="117">
        <f>SUM(G95:G98)</f>
        <v>146.16</v>
      </c>
      <c r="H94" s="117">
        <f>SUM(H95:H98)</f>
        <v>274</v>
      </c>
      <c r="I94" s="117">
        <f t="shared" ref="I94:J94" si="33">SUM(I95:I98)</f>
        <v>274</v>
      </c>
      <c r="J94" s="117">
        <f t="shared" si="33"/>
        <v>177.86</v>
      </c>
      <c r="K94" s="40">
        <f t="shared" si="25"/>
        <v>121.68856048166394</v>
      </c>
      <c r="L94" s="40">
        <f t="shared" si="26"/>
        <v>64.912408759124091</v>
      </c>
    </row>
    <row r="95" spans="2:12">
      <c r="B95" s="75"/>
      <c r="C95" s="75"/>
      <c r="D95" s="76"/>
      <c r="E95" s="76">
        <v>3431</v>
      </c>
      <c r="F95" s="76" t="s">
        <v>107</v>
      </c>
      <c r="G95" s="139">
        <v>146.16</v>
      </c>
      <c r="H95" s="139">
        <v>265</v>
      </c>
      <c r="I95" s="139">
        <v>265</v>
      </c>
      <c r="J95" s="157">
        <v>177.86</v>
      </c>
      <c r="K95" s="40">
        <f t="shared" si="25"/>
        <v>121.68856048166394</v>
      </c>
      <c r="L95" s="40">
        <f t="shared" si="26"/>
        <v>67.11698113207548</v>
      </c>
    </row>
    <row r="96" spans="2:12" ht="25.5">
      <c r="B96" s="75"/>
      <c r="C96" s="75"/>
      <c r="D96" s="76"/>
      <c r="E96" s="76">
        <v>3432</v>
      </c>
      <c r="F96" s="89" t="s">
        <v>106</v>
      </c>
      <c r="G96" s="139">
        <v>0</v>
      </c>
      <c r="H96" s="139">
        <v>0</v>
      </c>
      <c r="I96" s="139">
        <v>0</v>
      </c>
      <c r="J96" s="157">
        <v>0</v>
      </c>
      <c r="K96" s="40">
        <v>0</v>
      </c>
      <c r="L96" s="40">
        <v>0</v>
      </c>
    </row>
    <row r="97" spans="2:12">
      <c r="B97" s="75"/>
      <c r="C97" s="75"/>
      <c r="D97" s="76"/>
      <c r="E97" s="76">
        <v>3433</v>
      </c>
      <c r="F97" s="89" t="s">
        <v>122</v>
      </c>
      <c r="G97" s="139">
        <v>0</v>
      </c>
      <c r="H97" s="139">
        <v>9</v>
      </c>
      <c r="I97" s="139">
        <v>9</v>
      </c>
      <c r="J97" s="157">
        <v>0</v>
      </c>
      <c r="K97" s="40">
        <v>0</v>
      </c>
      <c r="L97" s="40">
        <f t="shared" si="26"/>
        <v>0</v>
      </c>
    </row>
    <row r="98" spans="2:12">
      <c r="B98" s="75"/>
      <c r="C98" s="75"/>
      <c r="D98" s="76"/>
      <c r="E98" s="76">
        <v>3434</v>
      </c>
      <c r="F98" s="76" t="s">
        <v>109</v>
      </c>
      <c r="G98" s="139">
        <v>0</v>
      </c>
      <c r="H98" s="139">
        <v>0</v>
      </c>
      <c r="I98" s="139">
        <v>0</v>
      </c>
      <c r="J98" s="157">
        <v>0</v>
      </c>
      <c r="K98" s="40">
        <v>0</v>
      </c>
      <c r="L98" s="40">
        <v>0</v>
      </c>
    </row>
    <row r="99" spans="2:12" ht="25.5">
      <c r="B99" s="75"/>
      <c r="C99" s="75">
        <v>37</v>
      </c>
      <c r="D99" s="76"/>
      <c r="E99" s="76"/>
      <c r="F99" s="89" t="s">
        <v>110</v>
      </c>
      <c r="G99" s="139">
        <f>G100</f>
        <v>60981.83</v>
      </c>
      <c r="H99" s="139">
        <f>H100</f>
        <v>178668</v>
      </c>
      <c r="I99" s="139">
        <f>I100</f>
        <v>137968</v>
      </c>
      <c r="J99" s="139">
        <f t="shared" ref="J99" si="34">J100</f>
        <v>62439.02</v>
      </c>
      <c r="K99" s="40">
        <f t="shared" si="25"/>
        <v>102.389547837446</v>
      </c>
      <c r="L99" s="40">
        <f t="shared" si="26"/>
        <v>45.256160848892499</v>
      </c>
    </row>
    <row r="100" spans="2:12" s="113" customFormat="1" ht="25.5">
      <c r="B100" s="78"/>
      <c r="C100" s="78"/>
      <c r="D100" s="80">
        <v>372</v>
      </c>
      <c r="E100" s="80"/>
      <c r="F100" s="120" t="s">
        <v>111</v>
      </c>
      <c r="G100" s="117">
        <f>G101</f>
        <v>60981.83</v>
      </c>
      <c r="H100" s="117">
        <f t="shared" ref="H100:J100" si="35">H101</f>
        <v>178668</v>
      </c>
      <c r="I100" s="117">
        <f t="shared" si="35"/>
        <v>137968</v>
      </c>
      <c r="J100" s="117">
        <f t="shared" si="35"/>
        <v>62439.02</v>
      </c>
      <c r="K100" s="40">
        <f t="shared" si="25"/>
        <v>102.389547837446</v>
      </c>
      <c r="L100" s="40">
        <f t="shared" si="26"/>
        <v>45.256160848892499</v>
      </c>
    </row>
    <row r="101" spans="2:12">
      <c r="B101" s="75"/>
      <c r="C101" s="75"/>
      <c r="D101" s="76"/>
      <c r="E101" s="76">
        <v>3722</v>
      </c>
      <c r="F101" s="89" t="s">
        <v>112</v>
      </c>
      <c r="G101" s="139">
        <v>60981.83</v>
      </c>
      <c r="H101" s="139">
        <v>178668</v>
      </c>
      <c r="I101" s="139">
        <v>137968</v>
      </c>
      <c r="J101" s="157">
        <v>62439.02</v>
      </c>
      <c r="K101" s="40">
        <f t="shared" si="25"/>
        <v>102.389547837446</v>
      </c>
      <c r="L101" s="40">
        <f t="shared" si="26"/>
        <v>45.256160848892499</v>
      </c>
    </row>
    <row r="102" spans="2:12">
      <c r="B102" s="75"/>
      <c r="C102" s="75">
        <v>38</v>
      </c>
      <c r="D102" s="76"/>
      <c r="E102" s="76"/>
      <c r="F102" s="89" t="s">
        <v>113</v>
      </c>
      <c r="G102" s="139">
        <f>G103</f>
        <v>1008</v>
      </c>
      <c r="H102" s="139">
        <f t="shared" ref="H102:J103" si="36">H103</f>
        <v>1010.81</v>
      </c>
      <c r="I102" s="139">
        <f t="shared" si="36"/>
        <v>952.33</v>
      </c>
      <c r="J102" s="139">
        <f>J103</f>
        <v>950.9</v>
      </c>
      <c r="K102" s="40">
        <f t="shared" si="25"/>
        <v>94.335317460317455</v>
      </c>
      <c r="L102" s="40">
        <f t="shared" si="26"/>
        <v>99.849841966545199</v>
      </c>
    </row>
    <row r="103" spans="2:12" s="113" customFormat="1">
      <c r="B103" s="78"/>
      <c r="C103" s="78"/>
      <c r="D103" s="80">
        <v>381</v>
      </c>
      <c r="E103" s="80"/>
      <c r="F103" s="120" t="s">
        <v>114</v>
      </c>
      <c r="G103" s="117">
        <f>G104</f>
        <v>1008</v>
      </c>
      <c r="H103" s="117">
        <f>H104</f>
        <v>1010.81</v>
      </c>
      <c r="I103" s="117">
        <f>I104</f>
        <v>952.33</v>
      </c>
      <c r="J103" s="117">
        <f t="shared" si="36"/>
        <v>950.9</v>
      </c>
      <c r="K103" s="40">
        <f t="shared" si="25"/>
        <v>94.335317460317455</v>
      </c>
      <c r="L103" s="40">
        <f t="shared" si="26"/>
        <v>99.849841966545199</v>
      </c>
    </row>
    <row r="104" spans="2:12">
      <c r="B104" s="75"/>
      <c r="C104" s="75"/>
      <c r="D104" s="76"/>
      <c r="E104" s="76">
        <v>3812</v>
      </c>
      <c r="F104" s="89" t="s">
        <v>115</v>
      </c>
      <c r="G104" s="139">
        <v>1008</v>
      </c>
      <c r="H104" s="139">
        <v>1010.81</v>
      </c>
      <c r="I104" s="139">
        <v>952.33</v>
      </c>
      <c r="J104" s="157">
        <v>950.9</v>
      </c>
      <c r="K104" s="40">
        <f t="shared" si="25"/>
        <v>94.335317460317455</v>
      </c>
      <c r="L104" s="40">
        <f t="shared" si="26"/>
        <v>99.849841966545199</v>
      </c>
    </row>
    <row r="105" spans="2:12">
      <c r="B105" s="90">
        <v>4</v>
      </c>
      <c r="C105" s="90"/>
      <c r="D105" s="90"/>
      <c r="E105" s="90"/>
      <c r="F105" s="91" t="s">
        <v>6</v>
      </c>
      <c r="G105" s="117">
        <f>SUM(G106+G110+G119)</f>
        <v>5295.5099999999993</v>
      </c>
      <c r="H105" s="117">
        <f>SUM(H106+H110+H119)</f>
        <v>29869.690000000002</v>
      </c>
      <c r="I105" s="117">
        <f>SUM(I106+I110+I119)</f>
        <v>42869.66</v>
      </c>
      <c r="J105" s="117">
        <f>SUM(J110+J117+J119)</f>
        <v>14530.69</v>
      </c>
      <c r="K105" s="40">
        <f t="shared" si="25"/>
        <v>274.39642262973734</v>
      </c>
      <c r="L105" s="40">
        <f t="shared" si="26"/>
        <v>33.895043720897249</v>
      </c>
    </row>
    <row r="106" spans="2:12" ht="18.75" customHeight="1">
      <c r="B106" s="90"/>
      <c r="C106" s="90">
        <v>41</v>
      </c>
      <c r="D106" s="90"/>
      <c r="E106" s="90"/>
      <c r="F106" s="92" t="s">
        <v>141</v>
      </c>
      <c r="G106" s="139">
        <f>G107</f>
        <v>0</v>
      </c>
      <c r="H106" s="139">
        <f>H107</f>
        <v>0</v>
      </c>
      <c r="I106" s="139">
        <f>I107</f>
        <v>0</v>
      </c>
      <c r="J106" s="139">
        <f t="shared" ref="J106" si="37">J107</f>
        <v>0</v>
      </c>
      <c r="K106" s="40">
        <v>0</v>
      </c>
      <c r="L106" s="40">
        <v>0</v>
      </c>
    </row>
    <row r="107" spans="2:12">
      <c r="B107" s="90"/>
      <c r="C107" s="90"/>
      <c r="D107" s="93">
        <v>412</v>
      </c>
      <c r="E107" s="93"/>
      <c r="F107" s="92" t="s">
        <v>139</v>
      </c>
      <c r="G107" s="139">
        <f>G109</f>
        <v>0</v>
      </c>
      <c r="H107" s="139">
        <f>H109+H108</f>
        <v>0</v>
      </c>
      <c r="I107" s="139">
        <f>I109+I108</f>
        <v>0</v>
      </c>
      <c r="J107" s="139">
        <f>J109</f>
        <v>0</v>
      </c>
      <c r="K107" s="40">
        <v>0</v>
      </c>
      <c r="L107" s="40">
        <v>0</v>
      </c>
    </row>
    <row r="108" spans="2:12">
      <c r="B108" s="90"/>
      <c r="C108" s="90"/>
      <c r="D108" s="93"/>
      <c r="E108" s="93">
        <v>4123</v>
      </c>
      <c r="F108" s="92" t="s">
        <v>140</v>
      </c>
      <c r="G108" s="139">
        <v>0</v>
      </c>
      <c r="H108" s="139">
        <v>0</v>
      </c>
      <c r="I108" s="139">
        <v>0</v>
      </c>
      <c r="J108" s="139">
        <v>0</v>
      </c>
      <c r="K108" s="40"/>
      <c r="L108" s="40"/>
    </row>
    <row r="109" spans="2:12">
      <c r="B109" s="90"/>
      <c r="C109" s="90"/>
      <c r="D109" s="93"/>
      <c r="E109" s="93">
        <v>4126</v>
      </c>
      <c r="F109" s="92" t="s">
        <v>148</v>
      </c>
      <c r="G109" s="117">
        <v>0</v>
      </c>
      <c r="H109" s="117">
        <v>0</v>
      </c>
      <c r="I109" s="117">
        <v>0</v>
      </c>
      <c r="J109" s="117">
        <v>0</v>
      </c>
      <c r="K109" s="40">
        <v>0</v>
      </c>
      <c r="L109" s="40">
        <v>0</v>
      </c>
    </row>
    <row r="110" spans="2:12" s="113" customFormat="1">
      <c r="B110" s="71"/>
      <c r="C110" s="71">
        <v>42</v>
      </c>
      <c r="D110" s="71"/>
      <c r="E110" s="71"/>
      <c r="F110" s="129" t="s">
        <v>116</v>
      </c>
      <c r="G110" s="117">
        <f>SUM(G111+G117+G119)</f>
        <v>5024.3599999999997</v>
      </c>
      <c r="H110" s="117">
        <f>SUM(H111+H117)</f>
        <v>29569.690000000002</v>
      </c>
      <c r="I110" s="117">
        <f>SUM(I111+I117)</f>
        <v>42569.66</v>
      </c>
      <c r="J110" s="117">
        <f>SUM(J111+J112+J113+J114+J115+J116)</f>
        <v>14530.69</v>
      </c>
      <c r="K110" s="40">
        <f t="shared" si="25"/>
        <v>289.20479424245082</v>
      </c>
      <c r="L110" s="40">
        <f t="shared" si="26"/>
        <v>34.13391133497425</v>
      </c>
    </row>
    <row r="111" spans="2:12">
      <c r="B111" s="82"/>
      <c r="C111" s="82"/>
      <c r="D111" s="75">
        <v>422</v>
      </c>
      <c r="E111" s="75"/>
      <c r="F111" s="75" t="s">
        <v>117</v>
      </c>
      <c r="G111" s="139">
        <f>SUM(G112:G116)</f>
        <v>4753.21</v>
      </c>
      <c r="H111" s="139">
        <f>SUM(H112+H113+H114+H115+H116)</f>
        <v>22339.690000000002</v>
      </c>
      <c r="I111" s="139">
        <f>SUM(I112+I113+I114+I115+I116)</f>
        <v>35339.660000000003</v>
      </c>
      <c r="J111" s="139">
        <v>0</v>
      </c>
      <c r="K111" s="40">
        <v>0</v>
      </c>
      <c r="L111" s="40">
        <f t="shared" si="26"/>
        <v>0</v>
      </c>
    </row>
    <row r="112" spans="2:12">
      <c r="B112" s="82"/>
      <c r="C112" s="82"/>
      <c r="D112" s="75"/>
      <c r="E112" s="75">
        <v>4221</v>
      </c>
      <c r="F112" s="75" t="s">
        <v>76</v>
      </c>
      <c r="G112" s="139">
        <v>0</v>
      </c>
      <c r="H112" s="139">
        <v>13380.69</v>
      </c>
      <c r="I112" s="165">
        <v>13380.66</v>
      </c>
      <c r="J112" s="157">
        <v>0</v>
      </c>
      <c r="K112" s="40">
        <v>0</v>
      </c>
      <c r="L112" s="40">
        <f t="shared" si="26"/>
        <v>0</v>
      </c>
    </row>
    <row r="113" spans="2:12" s="63" customFormat="1">
      <c r="B113" s="82"/>
      <c r="C113" s="82"/>
      <c r="D113" s="75"/>
      <c r="E113" s="75">
        <v>4222</v>
      </c>
      <c r="F113" s="75" t="s">
        <v>153</v>
      </c>
      <c r="G113" s="139">
        <v>3768.83</v>
      </c>
      <c r="H113" s="139">
        <v>4000</v>
      </c>
      <c r="I113" s="165">
        <v>4000</v>
      </c>
      <c r="J113" s="157">
        <v>3880.69</v>
      </c>
      <c r="K113" s="40">
        <v>0</v>
      </c>
      <c r="L113" s="40">
        <f t="shared" si="26"/>
        <v>97.017250000000004</v>
      </c>
    </row>
    <row r="114" spans="2:12">
      <c r="B114" s="82"/>
      <c r="C114" s="82"/>
      <c r="D114" s="75"/>
      <c r="E114" s="75">
        <v>4223</v>
      </c>
      <c r="F114" s="75" t="s">
        <v>142</v>
      </c>
      <c r="G114" s="139">
        <v>0</v>
      </c>
      <c r="H114" s="139">
        <v>2300</v>
      </c>
      <c r="I114" s="165">
        <v>2300</v>
      </c>
      <c r="J114" s="157">
        <v>0</v>
      </c>
      <c r="K114" s="40">
        <v>0</v>
      </c>
      <c r="L114" s="40">
        <f t="shared" si="26"/>
        <v>0</v>
      </c>
    </row>
    <row r="115" spans="2:12">
      <c r="B115" s="82"/>
      <c r="C115" s="82"/>
      <c r="D115" s="75"/>
      <c r="E115" s="75">
        <v>4225</v>
      </c>
      <c r="F115" s="75" t="s">
        <v>143</v>
      </c>
      <c r="G115" s="139">
        <v>0</v>
      </c>
      <c r="H115" s="139">
        <v>0</v>
      </c>
      <c r="I115" s="165">
        <v>0</v>
      </c>
      <c r="J115" s="157">
        <v>0</v>
      </c>
      <c r="K115" s="40">
        <v>0</v>
      </c>
      <c r="L115" s="40">
        <v>0</v>
      </c>
    </row>
    <row r="116" spans="2:12">
      <c r="B116" s="82"/>
      <c r="C116" s="82"/>
      <c r="D116" s="75"/>
      <c r="E116" s="75">
        <v>4227</v>
      </c>
      <c r="F116" s="75" t="s">
        <v>118</v>
      </c>
      <c r="G116" s="139">
        <v>984.38</v>
      </c>
      <c r="H116" s="139">
        <v>2659</v>
      </c>
      <c r="I116" s="165">
        <v>15659</v>
      </c>
      <c r="J116" s="157">
        <v>10650</v>
      </c>
      <c r="K116" s="40">
        <v>0</v>
      </c>
      <c r="L116" s="40">
        <f t="shared" si="26"/>
        <v>68.012005875215536</v>
      </c>
    </row>
    <row r="117" spans="2:12">
      <c r="B117" s="82"/>
      <c r="C117" s="82"/>
      <c r="D117" s="75">
        <v>424</v>
      </c>
      <c r="E117" s="75"/>
      <c r="F117" s="75" t="s">
        <v>119</v>
      </c>
      <c r="G117" s="139">
        <f>G118</f>
        <v>0</v>
      </c>
      <c r="H117" s="139">
        <f t="shared" ref="H117:J117" si="38">H118</f>
        <v>7230</v>
      </c>
      <c r="I117" s="139">
        <f t="shared" si="38"/>
        <v>7230</v>
      </c>
      <c r="J117" s="139">
        <f t="shared" si="38"/>
        <v>0</v>
      </c>
      <c r="K117" s="40">
        <v>0</v>
      </c>
      <c r="L117" s="40">
        <f t="shared" si="26"/>
        <v>0</v>
      </c>
    </row>
    <row r="118" spans="2:12">
      <c r="B118" s="82"/>
      <c r="C118" s="82"/>
      <c r="D118" s="75"/>
      <c r="E118" s="75">
        <v>4241</v>
      </c>
      <c r="F118" s="75" t="s">
        <v>120</v>
      </c>
      <c r="G118" s="139">
        <v>0</v>
      </c>
      <c r="H118" s="139">
        <v>7230</v>
      </c>
      <c r="I118" s="165">
        <v>7230</v>
      </c>
      <c r="J118" s="157">
        <v>0</v>
      </c>
      <c r="K118" s="40">
        <v>0</v>
      </c>
      <c r="L118" s="40">
        <f t="shared" si="26"/>
        <v>0</v>
      </c>
    </row>
    <row r="119" spans="2:12" s="113" customFormat="1">
      <c r="B119" s="71"/>
      <c r="C119" s="71">
        <v>45</v>
      </c>
      <c r="D119" s="78"/>
      <c r="E119" s="78"/>
      <c r="F119" s="90" t="s">
        <v>147</v>
      </c>
      <c r="G119" s="117">
        <f>SUM(G121+G124)</f>
        <v>271.14999999999998</v>
      </c>
      <c r="H119" s="117">
        <f>SUM(H121+H124)</f>
        <v>300</v>
      </c>
      <c r="I119" s="117">
        <f>SUM(I120+I121)</f>
        <v>300</v>
      </c>
      <c r="J119" s="117">
        <f>SUM(J120+J121)</f>
        <v>0</v>
      </c>
      <c r="K119" s="40">
        <v>0</v>
      </c>
      <c r="L119" s="40">
        <f t="shared" ref="L119:L121" si="39">SUM(J119/I119*100)</f>
        <v>0</v>
      </c>
    </row>
    <row r="120" spans="2:12" s="63" customFormat="1">
      <c r="B120" s="82"/>
      <c r="C120" s="82"/>
      <c r="D120" s="75"/>
      <c r="E120" s="75">
        <v>4511</v>
      </c>
      <c r="F120" s="93" t="s">
        <v>163</v>
      </c>
      <c r="G120" s="117">
        <v>0</v>
      </c>
      <c r="H120" s="117">
        <v>0</v>
      </c>
      <c r="I120" s="117">
        <v>0</v>
      </c>
      <c r="J120" s="117">
        <v>0</v>
      </c>
      <c r="K120" s="40">
        <v>0</v>
      </c>
      <c r="L120" s="40">
        <v>0</v>
      </c>
    </row>
    <row r="121" spans="2:12">
      <c r="B121" s="82"/>
      <c r="C121" s="82"/>
      <c r="D121" s="75"/>
      <c r="E121" s="75">
        <v>4521</v>
      </c>
      <c r="F121" s="93" t="s">
        <v>160</v>
      </c>
      <c r="G121" s="139">
        <v>271.14999999999998</v>
      </c>
      <c r="H121" s="139">
        <v>300</v>
      </c>
      <c r="I121" s="165">
        <v>300</v>
      </c>
      <c r="J121" s="157">
        <v>0</v>
      </c>
      <c r="K121" s="40">
        <v>0</v>
      </c>
      <c r="L121" s="40">
        <f t="shared" si="39"/>
        <v>0</v>
      </c>
    </row>
    <row r="122" spans="2:12" ht="15" customHeight="1">
      <c r="B122" s="21"/>
      <c r="C122" s="21"/>
      <c r="D122" s="21"/>
      <c r="E122" s="21"/>
      <c r="F122" s="21"/>
      <c r="G122" s="153"/>
      <c r="H122" s="100"/>
      <c r="I122" s="100"/>
      <c r="J122" s="153"/>
      <c r="K122" s="21"/>
      <c r="L122" s="21"/>
    </row>
    <row r="123" spans="2:12">
      <c r="B123" s="21"/>
      <c r="C123" s="21"/>
      <c r="D123" s="21"/>
      <c r="E123" s="21"/>
      <c r="F123" s="21"/>
      <c r="G123" s="153"/>
      <c r="H123" s="100"/>
      <c r="I123" s="100"/>
      <c r="J123" s="153"/>
      <c r="K123" s="21"/>
      <c r="L123" s="21"/>
    </row>
    <row r="124" spans="2:12" ht="4.5" customHeight="1">
      <c r="B124" s="21"/>
      <c r="C124" s="21"/>
      <c r="D124" s="21"/>
      <c r="E124" s="21"/>
      <c r="F124" s="21"/>
      <c r="G124" s="153"/>
      <c r="H124" s="100"/>
      <c r="I124" s="100"/>
      <c r="J124" s="153"/>
      <c r="K124" s="21"/>
      <c r="L124" s="21"/>
    </row>
  </sheetData>
  <protectedRanges>
    <protectedRange algorithmName="SHA-512" hashValue="R8frfBQ/MhInQYm+jLEgMwgPwCkrGPIUaxyIFLRSCn/+fIsUU6bmJDax/r7gTh2PEAEvgODYwg0rRRjqSM/oww==" saltValue="tbZzHO5lCNHCDH5y3XGZag==" spinCount="100000" sqref="F14" name="Range1_1"/>
    <protectedRange algorithmName="SHA-512" hashValue="R8frfBQ/MhInQYm+jLEgMwgPwCkrGPIUaxyIFLRSCn/+fIsUU6bmJDax/r7gTh2PEAEvgODYwg0rRRjqSM/oww==" saltValue="tbZzHO5lCNHCDH5y3XGZag==" spinCount="100000" sqref="F15" name="Range1_4"/>
    <protectedRange algorithmName="SHA-512" hashValue="R8frfBQ/MhInQYm+jLEgMwgPwCkrGPIUaxyIFLRSCn/+fIsUU6bmJDax/r7gTh2PEAEvgODYwg0rRRjqSM/oww==" saltValue="tbZzHO5lCNHCDH5y3XGZag==" spinCount="100000" sqref="F16" name="Range1_5"/>
    <protectedRange algorithmName="SHA-512" hashValue="R8frfBQ/MhInQYm+jLEgMwgPwCkrGPIUaxyIFLRSCn/+fIsUU6bmJDax/r7gTh2PEAEvgODYwg0rRRjqSM/oww==" saltValue="tbZzHO5lCNHCDH5y3XGZag==" spinCount="100000" sqref="E17:F18" name="Range1_9"/>
    <protectedRange algorithmName="SHA-512" hashValue="R8frfBQ/MhInQYm+jLEgMwgPwCkrGPIUaxyIFLRSCn/+fIsUU6bmJDax/r7gTh2PEAEvgODYwg0rRRjqSM/oww==" saltValue="tbZzHO5lCNHCDH5y3XGZag==" spinCount="100000" sqref="F19" name="Range1_11"/>
    <protectedRange algorithmName="SHA-512" hashValue="R8frfBQ/MhInQYm+jLEgMwgPwCkrGPIUaxyIFLRSCn/+fIsUU6bmJDax/r7gTh2PEAEvgODYwg0rRRjqSM/oww==" saltValue="tbZzHO5lCNHCDH5y3XGZag==" spinCount="100000" sqref="F20" name="Range1_12"/>
    <protectedRange algorithmName="SHA-512" hashValue="R8frfBQ/MhInQYm+jLEgMwgPwCkrGPIUaxyIFLRSCn/+fIsUU6bmJDax/r7gTh2PEAEvgODYwg0rRRjqSM/oww==" saltValue="tbZzHO5lCNHCDH5y3XGZag==" spinCount="100000" sqref="F21" name="Range1_13"/>
    <protectedRange algorithmName="SHA-512" hashValue="R8frfBQ/MhInQYm+jLEgMwgPwCkrGPIUaxyIFLRSCn/+fIsUU6bmJDax/r7gTh2PEAEvgODYwg0rRRjqSM/oww==" saltValue="tbZzHO5lCNHCDH5y3XGZag==" spinCount="100000" sqref="F22" name="Range1_14"/>
    <protectedRange algorithmName="SHA-512" hashValue="R8frfBQ/MhInQYm+jLEgMwgPwCkrGPIUaxyIFLRSCn/+fIsUU6bmJDax/r7gTh2PEAEvgODYwg0rRRjqSM/oww==" saltValue="tbZzHO5lCNHCDH5y3XGZag==" spinCount="100000" sqref="F23" name="Range1_15"/>
    <protectedRange algorithmName="SHA-512" hashValue="R8frfBQ/MhInQYm+jLEgMwgPwCkrGPIUaxyIFLRSCn/+fIsUU6bmJDax/r7gTh2PEAEvgODYwg0rRRjqSM/oww==" saltValue="tbZzHO5lCNHCDH5y3XGZag==" spinCount="100000" sqref="F24" name="Range1_16"/>
    <protectedRange algorithmName="SHA-512" hashValue="R8frfBQ/MhInQYm+jLEgMwgPwCkrGPIUaxyIFLRSCn/+fIsUU6bmJDax/r7gTh2PEAEvgODYwg0rRRjqSM/oww==" saltValue="tbZzHO5lCNHCDH5y3XGZag==" spinCount="100000" sqref="F25" name="Range1_17"/>
    <protectedRange algorithmName="SHA-512" hashValue="R8frfBQ/MhInQYm+jLEgMwgPwCkrGPIUaxyIFLRSCn/+fIsUU6bmJDax/r7gTh2PEAEvgODYwg0rRRjqSM/oww==" saltValue="tbZzHO5lCNHCDH5y3XGZag==" spinCount="100000" sqref="F26" name="Range1_18"/>
    <protectedRange algorithmName="SHA-512" hashValue="R8frfBQ/MhInQYm+jLEgMwgPwCkrGPIUaxyIFLRSCn/+fIsUU6bmJDax/r7gTh2PEAEvgODYwg0rRRjqSM/oww==" saltValue="tbZzHO5lCNHCDH5y3XGZag==" spinCount="100000" sqref="F27" name="Range1_19"/>
    <protectedRange algorithmName="SHA-512" hashValue="R8frfBQ/MhInQYm+jLEgMwgPwCkrGPIUaxyIFLRSCn/+fIsUU6bmJDax/r7gTh2PEAEvgODYwg0rRRjqSM/oww==" saltValue="tbZzHO5lCNHCDH5y3XGZag==" spinCount="100000" sqref="F28" name="Range1_20"/>
    <protectedRange algorithmName="SHA-512" hashValue="R8frfBQ/MhInQYm+jLEgMwgPwCkrGPIUaxyIFLRSCn/+fIsUU6bmJDax/r7gTh2PEAEvgODYwg0rRRjqSM/oww==" saltValue="tbZzHO5lCNHCDH5y3XGZag==" spinCount="100000" sqref="F29:F32" name="Range1_21"/>
    <protectedRange algorithmName="SHA-512" hashValue="R8frfBQ/MhInQYm+jLEgMwgPwCkrGPIUaxyIFLRSCn/+fIsUU6bmJDax/r7gTh2PEAEvgODYwg0rRRjqSM/oww==" saltValue="tbZzHO5lCNHCDH5y3XGZag==" spinCount="100000" sqref="F33:F35" name="Range1_22"/>
    <protectedRange algorithmName="SHA-512" hashValue="R8frfBQ/MhInQYm+jLEgMwgPwCkrGPIUaxyIFLRSCn/+fIsUU6bmJDax/r7gTh2PEAEvgODYwg0rRRjqSM/oww==" saltValue="tbZzHO5lCNHCDH5y3XGZag==" spinCount="100000" sqref="F42 F36:F39" name="Range1_23"/>
    <protectedRange algorithmName="SHA-512" hashValue="R8frfBQ/MhInQYm+jLEgMwgPwCkrGPIUaxyIFLRSCn/+fIsUU6bmJDax/r7gTh2PEAEvgODYwg0rRRjqSM/oww==" saltValue="tbZzHO5lCNHCDH5y3XGZag==" spinCount="100000" sqref="F40" name="Range1_24"/>
    <protectedRange algorithmName="SHA-512" hashValue="R8frfBQ/MhInQYm+jLEgMwgPwCkrGPIUaxyIFLRSCn/+fIsUU6bmJDax/r7gTh2PEAEvgODYwg0rRRjqSM/oww==" saltValue="tbZzHO5lCNHCDH5y3XGZag==" spinCount="100000" sqref="F41" name="Range1_26"/>
    <protectedRange algorithmName="SHA-512" hashValue="R8frfBQ/MhInQYm+jLEgMwgPwCkrGPIUaxyIFLRSCn/+fIsUU6bmJDax/r7gTh2PEAEvgODYwg0rRRjqSM/oww==" saltValue="tbZzHO5lCNHCDH5y3XGZag==" spinCount="100000" sqref="F45" name="Range1_28"/>
    <protectedRange algorithmName="SHA-512" hashValue="R8frfBQ/MhInQYm+jLEgMwgPwCkrGPIUaxyIFLRSCn/+fIsUU6bmJDax/r7gTh2PEAEvgODYwg0rRRjqSM/oww==" saltValue="tbZzHO5lCNHCDH5y3XGZag==" spinCount="100000" sqref="F46" name="Range1_29"/>
    <protectedRange algorithmName="SHA-512" hashValue="R8frfBQ/MhInQYm+jLEgMwgPwCkrGPIUaxyIFLRSCn/+fIsUU6bmJDax/r7gTh2PEAEvgODYwg0rRRjqSM/oww==" saltValue="tbZzHO5lCNHCDH5y3XGZag==" spinCount="100000" sqref="J38:J39" name="Range1_33"/>
    <protectedRange algorithmName="SHA-512" hashValue="R8frfBQ/MhInQYm+jLEgMwgPwCkrGPIUaxyIFLRSCn/+fIsUU6bmJDax/r7gTh2PEAEvgODYwg0rRRjqSM/oww==" saltValue="tbZzHO5lCNHCDH5y3XGZag==" spinCount="100000" sqref="G20" name="Range1_34"/>
    <protectedRange algorithmName="SHA-512" hashValue="R8frfBQ/MhInQYm+jLEgMwgPwCkrGPIUaxyIFLRSCn/+fIsUU6bmJDax/r7gTh2PEAEvgODYwg0rRRjqSM/oww==" saltValue="tbZzHO5lCNHCDH5y3XGZag==" spinCount="100000" sqref="J20" name="Range1_35"/>
    <protectedRange algorithmName="SHA-512" hashValue="R8frfBQ/MhInQYm+jLEgMwgPwCkrGPIUaxyIFLRSCn/+fIsUU6bmJDax/r7gTh2PEAEvgODYwg0rRRjqSM/oww==" saltValue="tbZzHO5lCNHCDH5y3XGZag==" spinCount="100000" sqref="G17:G18" name="Range1_36"/>
    <protectedRange algorithmName="SHA-512" hashValue="R8frfBQ/MhInQYm+jLEgMwgPwCkrGPIUaxyIFLRSCn/+fIsUU6bmJDax/r7gTh2PEAEvgODYwg0rRRjqSM/oww==" saltValue="tbZzHO5lCNHCDH5y3XGZag==" spinCount="100000" sqref="J17:J18" name="Range1_38"/>
  </protectedRanges>
  <mergeCells count="7">
    <mergeCell ref="B2:L2"/>
    <mergeCell ref="B4:L4"/>
    <mergeCell ref="B6:L6"/>
    <mergeCell ref="B50:F50"/>
    <mergeCell ref="B9:F9"/>
    <mergeCell ref="B49:F49"/>
    <mergeCell ref="B8:F8"/>
  </mergeCells>
  <conditionalFormatting sqref="G17:G18 G20">
    <cfRule type="cellIs" dxfId="2" priority="2" operator="lessThan">
      <formula>-0.001</formula>
    </cfRule>
  </conditionalFormatting>
  <conditionalFormatting sqref="J17:J18 J20">
    <cfRule type="cellIs" dxfId="1" priority="1" operator="lessThan">
      <formula>0</formula>
    </cfRule>
  </conditionalFormatting>
  <conditionalFormatting sqref="J38:J39">
    <cfRule type="cellIs" dxfId="0" priority="5" operator="less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9"/>
  <sheetViews>
    <sheetView topLeftCell="A7" workbookViewId="0">
      <selection activeCell="K6" sqref="K5:K6"/>
    </sheetView>
  </sheetViews>
  <sheetFormatPr defaultRowHeight="15"/>
  <cols>
    <col min="2" max="2" width="37.7109375" customWidth="1"/>
    <col min="3" max="3" width="25.28515625" style="66" customWidth="1"/>
    <col min="4" max="5" width="25.28515625" customWidth="1"/>
    <col min="6" max="6" width="25.28515625" style="66" customWidth="1"/>
    <col min="7" max="8" width="15.7109375" customWidth="1"/>
  </cols>
  <sheetData>
    <row r="1" spans="2:14" ht="18">
      <c r="B1" s="3"/>
      <c r="C1" s="64"/>
      <c r="D1" s="3"/>
      <c r="E1" s="3"/>
      <c r="F1" s="67"/>
      <c r="G1" s="4"/>
      <c r="H1" s="4"/>
    </row>
    <row r="2" spans="2:14" ht="15.75" customHeight="1">
      <c r="B2" s="245" t="s">
        <v>35</v>
      </c>
      <c r="C2" s="245"/>
      <c r="D2" s="245"/>
      <c r="E2" s="245"/>
      <c r="F2" s="245"/>
      <c r="G2" s="245"/>
      <c r="H2" s="245"/>
    </row>
    <row r="3" spans="2:14" ht="18">
      <c r="B3" s="3"/>
      <c r="C3" s="64"/>
      <c r="D3" s="3"/>
      <c r="E3" s="3"/>
      <c r="F3" s="67"/>
      <c r="G3" s="4"/>
      <c r="H3" s="4"/>
    </row>
    <row r="4" spans="2:14" ht="33.75" customHeight="1">
      <c r="B4" s="22" t="s">
        <v>7</v>
      </c>
      <c r="C4" s="161" t="s">
        <v>241</v>
      </c>
      <c r="D4" s="161" t="s">
        <v>233</v>
      </c>
      <c r="E4" s="161" t="s">
        <v>235</v>
      </c>
      <c r="F4" s="161" t="s">
        <v>243</v>
      </c>
      <c r="G4" s="161" t="s">
        <v>20</v>
      </c>
      <c r="H4" s="22" t="s">
        <v>41</v>
      </c>
      <c r="J4" s="196"/>
      <c r="K4" s="196"/>
      <c r="L4" s="196"/>
      <c r="M4" s="196"/>
      <c r="N4" s="196"/>
    </row>
    <row r="5" spans="2:14">
      <c r="B5" s="22">
        <v>1</v>
      </c>
      <c r="C5" s="162">
        <v>2</v>
      </c>
      <c r="D5" s="162">
        <v>3</v>
      </c>
      <c r="E5" s="162">
        <v>4</v>
      </c>
      <c r="F5" s="162">
        <v>5</v>
      </c>
      <c r="G5" s="162" t="s">
        <v>32</v>
      </c>
      <c r="H5" s="24" t="s">
        <v>33</v>
      </c>
    </row>
    <row r="6" spans="2:14">
      <c r="B6" s="52" t="s">
        <v>38</v>
      </c>
      <c r="C6" s="163">
        <f>SUM(C7+C10+C12+C13+C16+C19)</f>
        <v>819086.91</v>
      </c>
      <c r="D6" s="163">
        <f>SUM(D7+D10+D12+D13+D16+D18+D20)</f>
        <v>1820194.69</v>
      </c>
      <c r="E6" s="163">
        <f>SUM(E7+E10+E12+E13+E16+E18+E20)</f>
        <v>1795982.73</v>
      </c>
      <c r="F6" s="163">
        <f>SUM(F7+F10+F12+F13+F16+F18)</f>
        <v>936610.90999999992</v>
      </c>
      <c r="G6" s="164">
        <f>SUM(F6/C6*100)</f>
        <v>114.34817216160857</v>
      </c>
      <c r="H6" s="53">
        <f>SUM(F6/E6*100)</f>
        <v>52.150329418813499</v>
      </c>
    </row>
    <row r="7" spans="2:14">
      <c r="B7" s="5" t="s">
        <v>15</v>
      </c>
      <c r="C7" s="117">
        <f>SUM(C8+C9)</f>
        <v>50555.34</v>
      </c>
      <c r="D7" s="117">
        <f>SUM(D8+D9)</f>
        <v>147129</v>
      </c>
      <c r="E7" s="117">
        <f>SUM(E8+E9)</f>
        <v>121871</v>
      </c>
      <c r="F7" s="117">
        <f>SUM(F8+F9)</f>
        <v>73224.789999999994</v>
      </c>
      <c r="G7" s="164">
        <f t="shared" ref="G7:G20" si="0">SUM(F7/C7*100)</f>
        <v>144.84086151927769</v>
      </c>
      <c r="H7" s="53">
        <f t="shared" ref="H7:H20" si="1">SUM(F7/E7*100)</f>
        <v>60.083850957159612</v>
      </c>
    </row>
    <row r="8" spans="2:14">
      <c r="B8" s="14" t="s">
        <v>16</v>
      </c>
      <c r="C8" s="139">
        <v>2043.21</v>
      </c>
      <c r="D8" s="139">
        <v>48040</v>
      </c>
      <c r="E8" s="139">
        <v>9782</v>
      </c>
      <c r="F8" s="157">
        <v>5875.9</v>
      </c>
      <c r="G8" s="164">
        <f t="shared" si="0"/>
        <v>287.58179531227819</v>
      </c>
      <c r="H8" s="53">
        <f t="shared" si="1"/>
        <v>60.06849315068493</v>
      </c>
    </row>
    <row r="9" spans="2:14" s="63" customFormat="1" ht="25.5">
      <c r="B9" s="14" t="s">
        <v>227</v>
      </c>
      <c r="C9" s="139">
        <v>48512.13</v>
      </c>
      <c r="D9" s="139">
        <v>99089</v>
      </c>
      <c r="E9" s="139">
        <v>112089</v>
      </c>
      <c r="F9" s="157">
        <v>67348.89</v>
      </c>
      <c r="G9" s="164">
        <f t="shared" si="0"/>
        <v>138.82896916709285</v>
      </c>
      <c r="H9" s="53">
        <f t="shared" si="1"/>
        <v>60.08519123196745</v>
      </c>
    </row>
    <row r="10" spans="2:14">
      <c r="B10" s="5" t="s">
        <v>17</v>
      </c>
      <c r="C10" s="117">
        <f>C11</f>
        <v>2073.5</v>
      </c>
      <c r="D10" s="117">
        <f>D11</f>
        <v>6011.96</v>
      </c>
      <c r="E10" s="117">
        <f>E11</f>
        <v>6011.96</v>
      </c>
      <c r="F10" s="117">
        <f t="shared" ref="F10" si="2">F11</f>
        <v>4500.5</v>
      </c>
      <c r="G10" s="164">
        <f t="shared" si="0"/>
        <v>217.0484687726067</v>
      </c>
      <c r="H10" s="53">
        <f t="shared" si="1"/>
        <v>74.859114165762904</v>
      </c>
    </row>
    <row r="11" spans="2:14">
      <c r="B11" s="16" t="s">
        <v>18</v>
      </c>
      <c r="C11" s="139">
        <v>2073.5</v>
      </c>
      <c r="D11" s="139">
        <v>6011.96</v>
      </c>
      <c r="E11" s="165">
        <v>6011.96</v>
      </c>
      <c r="F11" s="157">
        <v>4500.5</v>
      </c>
      <c r="G11" s="164">
        <f t="shared" si="0"/>
        <v>217.0484687726067</v>
      </c>
      <c r="H11" s="53">
        <f t="shared" si="1"/>
        <v>74.859114165762904</v>
      </c>
    </row>
    <row r="12" spans="2:14">
      <c r="B12" s="10" t="s">
        <v>157</v>
      </c>
      <c r="C12" s="117">
        <v>87.88</v>
      </c>
      <c r="D12" s="117">
        <v>530</v>
      </c>
      <c r="E12" s="166">
        <v>530</v>
      </c>
      <c r="F12" s="167">
        <v>0</v>
      </c>
      <c r="G12" s="164">
        <f t="shared" si="0"/>
        <v>0</v>
      </c>
      <c r="H12" s="53">
        <f t="shared" si="1"/>
        <v>0</v>
      </c>
    </row>
    <row r="13" spans="2:14">
      <c r="B13" s="5" t="s">
        <v>129</v>
      </c>
      <c r="C13" s="117">
        <f>C14+C15</f>
        <v>765827.79</v>
      </c>
      <c r="D13" s="117">
        <f>D14+D15</f>
        <v>1645307</v>
      </c>
      <c r="E13" s="117">
        <f>E14+E15</f>
        <v>1646135.84</v>
      </c>
      <c r="F13" s="117">
        <f>F14+F15</f>
        <v>858158.41999999993</v>
      </c>
      <c r="G13" s="164">
        <f t="shared" si="0"/>
        <v>112.05631751754528</v>
      </c>
      <c r="H13" s="53">
        <f t="shared" si="1"/>
        <v>52.131689204944344</v>
      </c>
    </row>
    <row r="14" spans="2:14">
      <c r="B14" s="16" t="s">
        <v>130</v>
      </c>
      <c r="C14" s="139">
        <v>752913.99</v>
      </c>
      <c r="D14" s="139">
        <v>1603291</v>
      </c>
      <c r="E14" s="165">
        <v>1603295.48</v>
      </c>
      <c r="F14" s="157">
        <v>826637.2</v>
      </c>
      <c r="G14" s="164">
        <f t="shared" si="0"/>
        <v>109.79171737797036</v>
      </c>
      <c r="H14" s="53">
        <f t="shared" si="1"/>
        <v>51.558630976742968</v>
      </c>
    </row>
    <row r="15" spans="2:14">
      <c r="B15" s="16" t="s">
        <v>144</v>
      </c>
      <c r="C15" s="139">
        <v>12913.8</v>
      </c>
      <c r="D15" s="139">
        <v>42016</v>
      </c>
      <c r="E15" s="165">
        <v>42840.36</v>
      </c>
      <c r="F15" s="157">
        <v>31521.22</v>
      </c>
      <c r="G15" s="164">
        <f t="shared" si="0"/>
        <v>244.08942371726371</v>
      </c>
      <c r="H15" s="53">
        <f t="shared" si="1"/>
        <v>73.578326606032263</v>
      </c>
      <c r="I15" s="70"/>
    </row>
    <row r="16" spans="2:14">
      <c r="B16" s="10" t="s">
        <v>131</v>
      </c>
      <c r="C16" s="117">
        <f>C17</f>
        <v>542.4</v>
      </c>
      <c r="D16" s="117">
        <f t="shared" ref="D16:F16" si="3">D17</f>
        <v>3080</v>
      </c>
      <c r="E16" s="117">
        <f t="shared" si="3"/>
        <v>3297.2</v>
      </c>
      <c r="F16" s="117">
        <f t="shared" si="3"/>
        <v>727.2</v>
      </c>
      <c r="G16" s="164">
        <f t="shared" si="0"/>
        <v>134.07079646017701</v>
      </c>
      <c r="H16" s="53">
        <f t="shared" si="1"/>
        <v>22.055077035060052</v>
      </c>
    </row>
    <row r="17" spans="2:8">
      <c r="B17" s="50" t="s">
        <v>133</v>
      </c>
      <c r="C17" s="139">
        <v>542.4</v>
      </c>
      <c r="D17" s="139">
        <v>3080</v>
      </c>
      <c r="E17" s="165">
        <v>3297.2</v>
      </c>
      <c r="F17" s="157">
        <v>727.2</v>
      </c>
      <c r="G17" s="164">
        <f t="shared" si="0"/>
        <v>134.07079646017701</v>
      </c>
      <c r="H17" s="53">
        <f t="shared" si="1"/>
        <v>22.055077035060052</v>
      </c>
    </row>
    <row r="18" spans="2:8">
      <c r="B18" s="49" t="s">
        <v>132</v>
      </c>
      <c r="C18" s="117">
        <f>C19</f>
        <v>0</v>
      </c>
      <c r="D18" s="117">
        <f t="shared" ref="D18:F18" si="4">D19</f>
        <v>0</v>
      </c>
      <c r="E18" s="117">
        <v>0</v>
      </c>
      <c r="F18" s="117">
        <f t="shared" si="4"/>
        <v>0</v>
      </c>
      <c r="G18" s="164">
        <v>0</v>
      </c>
      <c r="H18" s="53">
        <v>0</v>
      </c>
    </row>
    <row r="19" spans="2:8">
      <c r="B19" s="51" t="s">
        <v>19</v>
      </c>
      <c r="C19" s="139">
        <v>0</v>
      </c>
      <c r="D19" s="139">
        <v>0</v>
      </c>
      <c r="E19" s="165">
        <v>0</v>
      </c>
      <c r="F19" s="157">
        <v>0</v>
      </c>
      <c r="G19" s="164">
        <v>0</v>
      </c>
      <c r="H19" s="53">
        <v>0</v>
      </c>
    </row>
    <row r="20" spans="2:8">
      <c r="B20" s="16" t="s">
        <v>149</v>
      </c>
      <c r="C20" s="139">
        <v>7807.58</v>
      </c>
      <c r="D20" s="139">
        <v>18136.73</v>
      </c>
      <c r="E20" s="165">
        <v>18136.73</v>
      </c>
      <c r="F20" s="157">
        <v>17279.62</v>
      </c>
      <c r="G20" s="164">
        <f t="shared" si="0"/>
        <v>221.31851354709141</v>
      </c>
      <c r="H20" s="53">
        <f t="shared" si="1"/>
        <v>95.274175664521664</v>
      </c>
    </row>
    <row r="21" spans="2:8" ht="28.15" customHeight="1">
      <c r="B21" s="52" t="s">
        <v>165</v>
      </c>
      <c r="C21" s="158">
        <f>SUM(C22+C25+C27+C29+C32+C34)</f>
        <v>825640.02000000014</v>
      </c>
      <c r="D21" s="158">
        <f>SUM(D22+D25+D27+D29+D32+D34)</f>
        <v>1820194.69</v>
      </c>
      <c r="E21" s="158">
        <f>SUM(E22+E25+E27+E28+E29+E32+E34)</f>
        <v>1814119.46</v>
      </c>
      <c r="F21" s="158">
        <f>SUM(F22+F26+F27+F29+F32+F34)</f>
        <v>1100373.9099999999</v>
      </c>
      <c r="G21" s="164">
        <f>SUM(F21/C21*100)</f>
        <v>133.27526323154731</v>
      </c>
      <c r="H21" s="53">
        <f>SUM(F21/E21*100)</f>
        <v>60.656088767164206</v>
      </c>
    </row>
    <row r="22" spans="2:8" ht="15.75" customHeight="1">
      <c r="B22" s="5" t="s">
        <v>15</v>
      </c>
      <c r="C22" s="117">
        <f>SUM(C23+C24)</f>
        <v>56082.28</v>
      </c>
      <c r="D22" s="117">
        <f>SUM(D23+D24)</f>
        <v>147129</v>
      </c>
      <c r="E22" s="117">
        <f>SUM(E23+E24)</f>
        <v>121871</v>
      </c>
      <c r="F22" s="117">
        <f>SUM(F23+F24)</f>
        <v>83496.599999999991</v>
      </c>
      <c r="G22" s="164">
        <f t="shared" ref="G22:G33" si="5">SUM(F22/C22*100)</f>
        <v>148.88232076156675</v>
      </c>
      <c r="H22" s="53">
        <f t="shared" ref="H22:H33" si="6">SUM(F22/E22*100)</f>
        <v>68.512279377374426</v>
      </c>
    </row>
    <row r="23" spans="2:8">
      <c r="B23" s="14" t="s">
        <v>16</v>
      </c>
      <c r="C23" s="139">
        <v>2043.21</v>
      </c>
      <c r="D23" s="139">
        <v>48040</v>
      </c>
      <c r="E23" s="139">
        <v>9782</v>
      </c>
      <c r="F23" s="157">
        <v>7323.26</v>
      </c>
      <c r="G23" s="164">
        <f t="shared" si="5"/>
        <v>358.41934994445018</v>
      </c>
      <c r="H23" s="53">
        <f t="shared" si="6"/>
        <v>74.864649355959926</v>
      </c>
    </row>
    <row r="24" spans="2:8" s="63" customFormat="1" ht="25.5">
      <c r="B24" s="14" t="s">
        <v>227</v>
      </c>
      <c r="C24" s="139">
        <v>54039.07</v>
      </c>
      <c r="D24" s="139">
        <v>99089</v>
      </c>
      <c r="E24" s="139">
        <v>112089</v>
      </c>
      <c r="F24" s="157">
        <v>76173.34</v>
      </c>
      <c r="G24" s="164">
        <f t="shared" si="5"/>
        <v>140.95975374853788</v>
      </c>
      <c r="H24" s="53">
        <f t="shared" si="6"/>
        <v>67.957908447751336</v>
      </c>
    </row>
    <row r="25" spans="2:8">
      <c r="B25" s="49" t="s">
        <v>17</v>
      </c>
      <c r="C25" s="117">
        <f>C26</f>
        <v>50.76</v>
      </c>
      <c r="D25" s="117">
        <f>D26</f>
        <v>24148.69</v>
      </c>
      <c r="E25" s="117">
        <f t="shared" ref="E25:F25" si="7">E26</f>
        <v>24148.69</v>
      </c>
      <c r="F25" s="117">
        <f t="shared" si="7"/>
        <v>3880.72</v>
      </c>
      <c r="G25" s="164">
        <f>SUM(F25/C25*100)</f>
        <v>7645.2324665090619</v>
      </c>
      <c r="H25" s="53">
        <f>SUM(F25/E25*100)</f>
        <v>16.070105666187278</v>
      </c>
    </row>
    <row r="26" spans="2:8" ht="16.5" customHeight="1">
      <c r="B26" s="15" t="s">
        <v>18</v>
      </c>
      <c r="C26" s="139">
        <v>50.76</v>
      </c>
      <c r="D26" s="139">
        <v>24148.69</v>
      </c>
      <c r="E26" s="139">
        <v>24148.69</v>
      </c>
      <c r="F26" s="157">
        <v>3880.72</v>
      </c>
      <c r="G26" s="164">
        <f t="shared" si="5"/>
        <v>7645.2324665090619</v>
      </c>
      <c r="H26" s="53">
        <f t="shared" si="6"/>
        <v>16.070105666187278</v>
      </c>
    </row>
    <row r="27" spans="2:8">
      <c r="B27" s="69" t="s">
        <v>157</v>
      </c>
      <c r="C27" s="139">
        <v>257.88</v>
      </c>
      <c r="D27" s="139">
        <v>530</v>
      </c>
      <c r="E27" s="139">
        <v>530</v>
      </c>
      <c r="F27" s="157">
        <v>0</v>
      </c>
      <c r="G27" s="164">
        <f t="shared" si="5"/>
        <v>0</v>
      </c>
      <c r="H27" s="53">
        <f t="shared" si="6"/>
        <v>0</v>
      </c>
    </row>
    <row r="28" spans="2:8">
      <c r="B28" s="16" t="s">
        <v>149</v>
      </c>
      <c r="C28" s="139">
        <v>7807.58</v>
      </c>
      <c r="D28" s="139">
        <v>18136.73</v>
      </c>
      <c r="E28" s="139">
        <v>18136.73</v>
      </c>
      <c r="F28" s="157"/>
      <c r="G28" s="164">
        <f t="shared" si="5"/>
        <v>0</v>
      </c>
      <c r="H28" s="53">
        <f t="shared" si="6"/>
        <v>0</v>
      </c>
    </row>
    <row r="29" spans="2:8">
      <c r="B29" s="5" t="s">
        <v>129</v>
      </c>
      <c r="C29" s="117">
        <f>C30+C31</f>
        <v>768706.70000000007</v>
      </c>
      <c r="D29" s="117">
        <f>D30+D31</f>
        <v>1645307</v>
      </c>
      <c r="E29" s="117">
        <f>E30+E31</f>
        <v>1646135.84</v>
      </c>
      <c r="F29" s="117">
        <f>F30+F31</f>
        <v>1012269.39</v>
      </c>
      <c r="G29" s="164">
        <f t="shared" si="5"/>
        <v>131.68473619392154</v>
      </c>
      <c r="H29" s="53">
        <f t="shared" si="6"/>
        <v>61.493672964437728</v>
      </c>
    </row>
    <row r="30" spans="2:8">
      <c r="B30" s="16" t="s">
        <v>130</v>
      </c>
      <c r="C30" s="139">
        <v>755792.9</v>
      </c>
      <c r="D30" s="139">
        <v>1603291</v>
      </c>
      <c r="E30" s="165">
        <v>1603295.48</v>
      </c>
      <c r="F30" s="157">
        <v>980977.65</v>
      </c>
      <c r="G30" s="164">
        <f t="shared" si="5"/>
        <v>129.79450455276836</v>
      </c>
      <c r="H30" s="53">
        <f t="shared" si="6"/>
        <v>61.18508174176354</v>
      </c>
    </row>
    <row r="31" spans="2:8">
      <c r="B31" s="16" t="s">
        <v>144</v>
      </c>
      <c r="C31" s="139">
        <v>12913.8</v>
      </c>
      <c r="D31" s="139">
        <v>42016</v>
      </c>
      <c r="E31" s="165">
        <v>42840.36</v>
      </c>
      <c r="F31" s="157">
        <v>31291.74</v>
      </c>
      <c r="G31" s="164">
        <f t="shared" si="5"/>
        <v>242.31240998002139</v>
      </c>
      <c r="H31" s="53">
        <f t="shared" si="6"/>
        <v>73.04266350702936</v>
      </c>
    </row>
    <row r="32" spans="2:8">
      <c r="B32" s="5" t="s">
        <v>131</v>
      </c>
      <c r="C32" s="117">
        <f>C33</f>
        <v>542.4</v>
      </c>
      <c r="D32" s="117">
        <f t="shared" ref="D32:E32" si="8">D33</f>
        <v>3080</v>
      </c>
      <c r="E32" s="117">
        <f t="shared" si="8"/>
        <v>3297.2</v>
      </c>
      <c r="F32" s="117">
        <f>F33</f>
        <v>727.2</v>
      </c>
      <c r="G32" s="164">
        <f t="shared" si="5"/>
        <v>134.07079646017701</v>
      </c>
      <c r="H32" s="53">
        <f t="shared" si="6"/>
        <v>22.055077035060052</v>
      </c>
    </row>
    <row r="33" spans="2:11">
      <c r="B33" s="16" t="s">
        <v>133</v>
      </c>
      <c r="C33" s="139">
        <v>542.4</v>
      </c>
      <c r="D33" s="139">
        <v>3080</v>
      </c>
      <c r="E33" s="165">
        <v>3297.2</v>
      </c>
      <c r="F33" s="157">
        <v>727.2</v>
      </c>
      <c r="G33" s="164">
        <f t="shared" si="5"/>
        <v>134.07079646017701</v>
      </c>
      <c r="H33" s="53">
        <f t="shared" si="6"/>
        <v>22.055077035060052</v>
      </c>
    </row>
    <row r="34" spans="2:11">
      <c r="B34" s="49" t="s">
        <v>132</v>
      </c>
      <c r="C34" s="117">
        <f>C35</f>
        <v>0</v>
      </c>
      <c r="D34" s="117">
        <f t="shared" ref="D34:F34" si="9">D35</f>
        <v>0</v>
      </c>
      <c r="E34" s="117">
        <f t="shared" si="9"/>
        <v>0</v>
      </c>
      <c r="F34" s="117">
        <f t="shared" si="9"/>
        <v>0</v>
      </c>
      <c r="G34" s="164">
        <v>0</v>
      </c>
      <c r="H34" s="53">
        <v>0</v>
      </c>
    </row>
    <row r="35" spans="2:11">
      <c r="B35" s="50" t="s">
        <v>134</v>
      </c>
      <c r="C35" s="139">
        <v>0</v>
      </c>
      <c r="D35" s="139">
        <v>0</v>
      </c>
      <c r="E35" s="165">
        <v>0</v>
      </c>
      <c r="F35" s="157">
        <v>0</v>
      </c>
      <c r="G35" s="164">
        <v>0</v>
      </c>
      <c r="H35" s="53">
        <v>0</v>
      </c>
    </row>
    <row r="37" spans="2:11" ht="15" customHeight="1">
      <c r="B37" s="21"/>
      <c r="C37" s="65"/>
      <c r="D37" s="21"/>
      <c r="E37" s="21"/>
      <c r="F37" s="65"/>
      <c r="G37" s="21"/>
      <c r="H37" s="21"/>
      <c r="I37" s="21"/>
      <c r="J37" s="21"/>
      <c r="K37" s="21"/>
    </row>
    <row r="38" spans="2:11">
      <c r="B38" s="21"/>
      <c r="C38" s="65"/>
      <c r="D38" s="21"/>
      <c r="E38" s="21"/>
      <c r="F38" s="65"/>
      <c r="G38" s="21"/>
      <c r="H38" s="21"/>
      <c r="I38" s="21"/>
      <c r="J38" s="21"/>
      <c r="K38" s="21"/>
    </row>
    <row r="39" spans="2:11">
      <c r="B39" s="21"/>
      <c r="C39" s="65"/>
      <c r="D39" s="21"/>
      <c r="E39" s="21"/>
      <c r="F39" s="65"/>
      <c r="G39" s="21"/>
      <c r="H39" s="21"/>
      <c r="I39" s="21"/>
      <c r="J39" s="21"/>
      <c r="K39" s="2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"/>
  <sheetViews>
    <sheetView topLeftCell="B1" workbookViewId="0">
      <selection activeCell="J6" sqref="J6"/>
    </sheetView>
  </sheetViews>
  <sheetFormatPr defaultRowHeight="15"/>
  <cols>
    <col min="2" max="2" width="37.7109375" customWidth="1"/>
    <col min="3" max="6" width="25.28515625" customWidth="1"/>
    <col min="7" max="8" width="15.7109375" customWidth="1"/>
  </cols>
  <sheetData>
    <row r="1" spans="2:11" ht="18">
      <c r="B1" s="3"/>
      <c r="C1" s="3"/>
      <c r="D1" s="3"/>
      <c r="E1" s="3"/>
      <c r="F1" s="4"/>
      <c r="G1" s="4"/>
      <c r="H1" s="4"/>
    </row>
    <row r="2" spans="2:11" ht="15.75" customHeight="1">
      <c r="B2" s="245" t="s">
        <v>36</v>
      </c>
      <c r="C2" s="245"/>
      <c r="D2" s="245"/>
      <c r="E2" s="245"/>
      <c r="F2" s="245"/>
      <c r="G2" s="245"/>
      <c r="H2" s="245"/>
    </row>
    <row r="3" spans="2:11" ht="18">
      <c r="B3" s="3"/>
      <c r="C3" s="3"/>
      <c r="D3" s="3"/>
      <c r="E3" s="3"/>
      <c r="F3" s="4"/>
      <c r="G3" s="4"/>
      <c r="H3" s="4"/>
      <c r="J3" s="63"/>
      <c r="K3" s="63"/>
    </row>
    <row r="4" spans="2:11" ht="25.5">
      <c r="B4" s="22" t="s">
        <v>7</v>
      </c>
      <c r="C4" s="22" t="s">
        <v>244</v>
      </c>
      <c r="D4" s="22" t="s">
        <v>233</v>
      </c>
      <c r="E4" s="22" t="s">
        <v>245</v>
      </c>
      <c r="F4" s="22" t="s">
        <v>246</v>
      </c>
      <c r="G4" s="22" t="s">
        <v>20</v>
      </c>
      <c r="H4" s="22" t="s">
        <v>41</v>
      </c>
    </row>
    <row r="5" spans="2:11"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 t="s">
        <v>32</v>
      </c>
      <c r="H5" s="24" t="s">
        <v>33</v>
      </c>
    </row>
    <row r="6" spans="2:11" ht="15.75" customHeight="1">
      <c r="B6" s="5" t="s">
        <v>39</v>
      </c>
      <c r="C6" s="103">
        <f>C7</f>
        <v>825640</v>
      </c>
      <c r="D6" s="103">
        <f>D7</f>
        <v>1820194.69</v>
      </c>
      <c r="E6" s="103">
        <f>E7</f>
        <v>1795982.73</v>
      </c>
      <c r="F6" s="103">
        <f>F7</f>
        <v>1100373.9099999999</v>
      </c>
      <c r="G6" s="45">
        <f>SUM(C6/C6*100)</f>
        <v>100</v>
      </c>
      <c r="H6" s="45">
        <f>SUM(F6/E6*100)</f>
        <v>61.268624225579273</v>
      </c>
    </row>
    <row r="7" spans="2:11" ht="15.75" customHeight="1">
      <c r="B7" s="5" t="s">
        <v>124</v>
      </c>
      <c r="C7" s="103">
        <f>C8</f>
        <v>825640</v>
      </c>
      <c r="D7" s="103">
        <f t="shared" ref="D7:F7" si="0">D8</f>
        <v>1820194.69</v>
      </c>
      <c r="E7" s="103">
        <f t="shared" si="0"/>
        <v>1795982.73</v>
      </c>
      <c r="F7" s="103">
        <f t="shared" si="0"/>
        <v>1100373.9099999999</v>
      </c>
      <c r="G7" s="45">
        <f t="shared" ref="G7:G9" si="1">SUM(C7/C7*100)</f>
        <v>100</v>
      </c>
      <c r="H7" s="45">
        <f>SUM(F7/E7*100)</f>
        <v>61.268624225579273</v>
      </c>
    </row>
    <row r="8" spans="2:11">
      <c r="B8" s="9" t="s">
        <v>166</v>
      </c>
      <c r="C8" s="104">
        <v>825640</v>
      </c>
      <c r="D8" s="104">
        <v>1820194.69</v>
      </c>
      <c r="E8" s="104">
        <v>1795982.73</v>
      </c>
      <c r="F8" s="104">
        <v>1100373.9099999999</v>
      </c>
      <c r="G8" s="45">
        <f t="shared" si="1"/>
        <v>100</v>
      </c>
      <c r="H8" s="45">
        <f>SUM(F8/E8*100)</f>
        <v>61.268624225579273</v>
      </c>
    </row>
    <row r="9" spans="2:11">
      <c r="B9" s="13" t="s">
        <v>164</v>
      </c>
      <c r="C9" s="104">
        <v>825640</v>
      </c>
      <c r="D9" s="104">
        <v>1820194.69</v>
      </c>
      <c r="E9" s="104">
        <v>1795982.73</v>
      </c>
      <c r="F9" s="128">
        <v>1100373.9099999999</v>
      </c>
      <c r="G9" s="45">
        <f t="shared" si="1"/>
        <v>100</v>
      </c>
      <c r="H9" s="45">
        <f>SUM(F9/E9*100)</f>
        <v>61.268624225579273</v>
      </c>
    </row>
    <row r="12" spans="2:11" ht="34.5" customHeight="1"/>
    <row r="14" spans="2:11" ht="26.25">
      <c r="F14" s="10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0"/>
  <sheetViews>
    <sheetView workbookViewId="0">
      <selection activeCell="M7" sqref="M6:M7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6" bestFit="1" customWidth="1"/>
    <col min="6" max="10" width="25.28515625" customWidth="1"/>
    <col min="11" max="12" width="15.7109375" customWidth="1"/>
  </cols>
  <sheetData>
    <row r="1" spans="2:15" ht="18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5" ht="15.75" customHeight="1">
      <c r="B2" s="245" t="s">
        <v>10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2:15" ht="18">
      <c r="B3" s="3"/>
      <c r="C3" s="3"/>
      <c r="D3" s="3"/>
      <c r="E3" s="3"/>
      <c r="F3" s="3"/>
      <c r="G3" s="3"/>
      <c r="H3" s="3"/>
      <c r="I3" s="3"/>
      <c r="J3" s="4"/>
      <c r="K3" s="4"/>
      <c r="L3" s="4"/>
      <c r="M3" s="196"/>
      <c r="N3" s="196"/>
      <c r="O3" s="196"/>
    </row>
    <row r="4" spans="2:15" ht="18" customHeight="1">
      <c r="B4" s="245" t="s">
        <v>44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2:15" ht="15.75" customHeight="1">
      <c r="B5" s="245" t="s">
        <v>37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</row>
    <row r="6" spans="2:15" ht="18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5" ht="25.5" customHeight="1">
      <c r="B7" s="246" t="s">
        <v>7</v>
      </c>
      <c r="C7" s="247"/>
      <c r="D7" s="247"/>
      <c r="E7" s="247"/>
      <c r="F7" s="248"/>
      <c r="G7" s="160" t="s">
        <v>241</v>
      </c>
      <c r="H7" s="160" t="s">
        <v>233</v>
      </c>
      <c r="I7" s="160" t="s">
        <v>235</v>
      </c>
      <c r="J7" s="160" t="s">
        <v>242</v>
      </c>
      <c r="K7" s="160" t="s">
        <v>20</v>
      </c>
      <c r="L7" s="160" t="s">
        <v>41</v>
      </c>
    </row>
    <row r="8" spans="2:15">
      <c r="B8" s="242">
        <v>1</v>
      </c>
      <c r="C8" s="243"/>
      <c r="D8" s="243"/>
      <c r="E8" s="243"/>
      <c r="F8" s="244"/>
      <c r="G8" s="25">
        <v>2</v>
      </c>
      <c r="H8" s="25">
        <v>3</v>
      </c>
      <c r="I8" s="25">
        <v>4</v>
      </c>
      <c r="J8" s="25">
        <v>5</v>
      </c>
      <c r="K8" s="25" t="s">
        <v>32</v>
      </c>
      <c r="L8" s="25" t="s">
        <v>33</v>
      </c>
    </row>
    <row r="9" spans="2:15" ht="25.5">
      <c r="B9" s="5">
        <v>8</v>
      </c>
      <c r="C9" s="5"/>
      <c r="D9" s="5"/>
      <c r="E9" s="5"/>
      <c r="F9" s="5" t="s">
        <v>8</v>
      </c>
      <c r="G9" s="44">
        <f>G10</f>
        <v>0</v>
      </c>
      <c r="H9" s="44">
        <f t="shared" ref="H9:J9" si="0">H10</f>
        <v>0</v>
      </c>
      <c r="I9" s="44">
        <f t="shared" si="0"/>
        <v>0</v>
      </c>
      <c r="J9" s="44">
        <f t="shared" si="0"/>
        <v>0</v>
      </c>
      <c r="K9" s="36"/>
      <c r="L9" s="36"/>
    </row>
    <row r="10" spans="2:15">
      <c r="B10" s="5"/>
      <c r="C10" s="8">
        <v>84</v>
      </c>
      <c r="D10" s="8"/>
      <c r="E10" s="8"/>
      <c r="F10" s="8" t="s">
        <v>12</v>
      </c>
      <c r="G10" s="35">
        <f>G11</f>
        <v>0</v>
      </c>
      <c r="H10" s="35">
        <f t="shared" ref="H10:J10" si="1">H11</f>
        <v>0</v>
      </c>
      <c r="I10" s="35">
        <f t="shared" si="1"/>
        <v>0</v>
      </c>
      <c r="J10" s="35">
        <f t="shared" si="1"/>
        <v>0</v>
      </c>
      <c r="K10" s="36"/>
      <c r="L10" s="36"/>
    </row>
    <row r="11" spans="2:15" ht="51">
      <c r="B11" s="6"/>
      <c r="C11" s="6"/>
      <c r="D11" s="6">
        <v>844</v>
      </c>
      <c r="E11" s="6"/>
      <c r="F11" s="17" t="s">
        <v>126</v>
      </c>
      <c r="G11" s="35">
        <f>G12</f>
        <v>0</v>
      </c>
      <c r="H11" s="35">
        <f t="shared" ref="H11" si="2">H12</f>
        <v>0</v>
      </c>
      <c r="I11" s="35">
        <v>0</v>
      </c>
      <c r="J11" s="35">
        <v>0</v>
      </c>
      <c r="K11" s="36"/>
      <c r="L11" s="36"/>
    </row>
    <row r="12" spans="2:15" ht="38.25">
      <c r="B12" s="6"/>
      <c r="C12" s="6"/>
      <c r="D12" s="6"/>
      <c r="E12" s="6">
        <v>8443</v>
      </c>
      <c r="F12" s="17" t="s">
        <v>125</v>
      </c>
      <c r="G12" s="35">
        <v>0</v>
      </c>
      <c r="H12" s="35">
        <v>0</v>
      </c>
      <c r="I12" s="35">
        <v>0</v>
      </c>
      <c r="J12" s="36">
        <v>0</v>
      </c>
      <c r="K12" s="36"/>
      <c r="L12" s="36"/>
    </row>
    <row r="13" spans="2:15" ht="25.5">
      <c r="B13" s="7">
        <v>5</v>
      </c>
      <c r="C13" s="7"/>
      <c r="D13" s="7"/>
      <c r="E13" s="7"/>
      <c r="F13" s="10" t="s">
        <v>9</v>
      </c>
      <c r="G13" s="44">
        <f>G14</f>
        <v>0</v>
      </c>
      <c r="H13" s="44">
        <f t="shared" ref="H13:J13" si="3">H14</f>
        <v>0</v>
      </c>
      <c r="I13" s="44">
        <f t="shared" si="3"/>
        <v>0</v>
      </c>
      <c r="J13" s="44">
        <f t="shared" si="3"/>
        <v>0</v>
      </c>
      <c r="K13" s="36"/>
      <c r="L13" s="36"/>
    </row>
    <row r="14" spans="2:15" ht="25.5">
      <c r="B14" s="8"/>
      <c r="C14" s="8">
        <v>54</v>
      </c>
      <c r="D14" s="8"/>
      <c r="E14" s="8"/>
      <c r="F14" s="11" t="s">
        <v>13</v>
      </c>
      <c r="G14" s="35">
        <f>G15</f>
        <v>0</v>
      </c>
      <c r="H14" s="35">
        <f t="shared" ref="H14:J14" si="4">H15</f>
        <v>0</v>
      </c>
      <c r="I14" s="35">
        <f t="shared" si="4"/>
        <v>0</v>
      </c>
      <c r="J14" s="35">
        <f t="shared" si="4"/>
        <v>0</v>
      </c>
      <c r="K14" s="36"/>
      <c r="L14" s="36"/>
    </row>
    <row r="15" spans="2:15" ht="54" customHeight="1">
      <c r="B15" s="8"/>
      <c r="C15" s="8"/>
      <c r="D15" s="8">
        <v>544</v>
      </c>
      <c r="E15" s="17"/>
      <c r="F15" s="17" t="s">
        <v>127</v>
      </c>
      <c r="G15" s="35">
        <f>G16</f>
        <v>0</v>
      </c>
      <c r="H15" s="35">
        <f t="shared" ref="H15:J15" si="5">H16</f>
        <v>0</v>
      </c>
      <c r="I15" s="35">
        <f t="shared" si="5"/>
        <v>0</v>
      </c>
      <c r="J15" s="35">
        <f t="shared" si="5"/>
        <v>0</v>
      </c>
      <c r="K15" s="36"/>
      <c r="L15" s="36"/>
    </row>
    <row r="16" spans="2:15" ht="51">
      <c r="B16" s="8"/>
      <c r="C16" s="8"/>
      <c r="D16" s="8"/>
      <c r="E16" s="17">
        <v>5443</v>
      </c>
      <c r="F16" s="17" t="s">
        <v>128</v>
      </c>
      <c r="G16" s="35">
        <v>0</v>
      </c>
      <c r="H16" s="35">
        <v>0</v>
      </c>
      <c r="I16" s="43">
        <v>0</v>
      </c>
      <c r="J16" s="36">
        <v>0</v>
      </c>
      <c r="K16" s="36"/>
      <c r="L16" s="36"/>
    </row>
    <row r="18" spans="2:12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2:12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2:1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1"/>
  <sheetViews>
    <sheetView topLeftCell="A13" workbookViewId="0">
      <selection activeCell="L6" sqref="L6"/>
    </sheetView>
  </sheetViews>
  <sheetFormatPr defaultRowHeight="15"/>
  <cols>
    <col min="1" max="1" width="5.5703125" customWidth="1"/>
    <col min="2" max="2" width="12.85546875" customWidth="1"/>
    <col min="3" max="3" width="5.28515625" customWidth="1"/>
    <col min="4" max="4" width="50" customWidth="1"/>
    <col min="5" max="5" width="14.85546875" style="204" customWidth="1"/>
    <col min="6" max="6" width="11.42578125" style="204" customWidth="1"/>
    <col min="7" max="7" width="13.42578125" style="204" customWidth="1"/>
    <col min="8" max="8" width="11.7109375" style="204" bestFit="1" customWidth="1"/>
  </cols>
  <sheetData>
    <row r="1" spans="1:8" ht="18">
      <c r="A1" s="135"/>
      <c r="B1" s="135"/>
      <c r="C1" s="135"/>
      <c r="D1" s="135"/>
      <c r="E1" s="197"/>
      <c r="F1" s="197"/>
      <c r="G1" s="197"/>
      <c r="H1" s="198"/>
    </row>
    <row r="2" spans="1:8" ht="15" customHeight="1">
      <c r="A2" s="262" t="s">
        <v>170</v>
      </c>
      <c r="B2" s="262"/>
      <c r="C2" s="262"/>
      <c r="D2" s="262"/>
      <c r="E2" s="262"/>
      <c r="F2" s="262"/>
      <c r="G2" s="262"/>
      <c r="H2" s="262"/>
    </row>
    <row r="3" spans="1:8" ht="15" customHeight="1">
      <c r="A3" s="136"/>
      <c r="B3" s="136"/>
      <c r="C3" s="136"/>
      <c r="D3" s="136"/>
      <c r="E3" s="199"/>
      <c r="F3" s="199"/>
      <c r="G3" s="199"/>
      <c r="H3" s="200"/>
    </row>
    <row r="4" spans="1:8" ht="15" customHeight="1">
      <c r="A4" s="263" t="s">
        <v>171</v>
      </c>
      <c r="B4" s="263"/>
      <c r="C4" s="263"/>
      <c r="D4" s="263"/>
      <c r="E4" s="263"/>
      <c r="F4" s="263"/>
      <c r="G4" s="263"/>
      <c r="H4" s="263"/>
    </row>
    <row r="5" spans="1:8" ht="18">
      <c r="A5" s="136"/>
      <c r="B5" s="136"/>
      <c r="C5" s="136"/>
      <c r="D5" s="136"/>
      <c r="E5" s="199"/>
      <c r="F5" s="199"/>
      <c r="G5" s="199"/>
      <c r="H5" s="200"/>
    </row>
    <row r="6" spans="1:8" ht="36.75" customHeight="1">
      <c r="A6" s="264" t="s">
        <v>7</v>
      </c>
      <c r="B6" s="264"/>
      <c r="C6" s="264"/>
      <c r="D6" s="264"/>
      <c r="E6" s="201" t="s">
        <v>249</v>
      </c>
      <c r="F6" s="201" t="s">
        <v>235</v>
      </c>
      <c r="G6" s="201" t="s">
        <v>250</v>
      </c>
      <c r="H6" s="201" t="s">
        <v>41</v>
      </c>
    </row>
    <row r="7" spans="1:8" ht="15" customHeight="1">
      <c r="A7" s="266">
        <v>1</v>
      </c>
      <c r="B7" s="266"/>
      <c r="C7" s="266"/>
      <c r="D7" s="266"/>
      <c r="E7" s="202">
        <v>2</v>
      </c>
      <c r="F7" s="202">
        <v>3</v>
      </c>
      <c r="G7" s="202">
        <v>4</v>
      </c>
      <c r="H7" s="202" t="s">
        <v>172</v>
      </c>
    </row>
    <row r="8" spans="1:8" s="63" customFormat="1" ht="15" customHeight="1">
      <c r="A8" s="251"/>
      <c r="B8" s="252"/>
      <c r="C8" s="253"/>
      <c r="D8" s="141" t="s">
        <v>173</v>
      </c>
      <c r="E8" s="202"/>
      <c r="F8" s="202"/>
      <c r="G8" s="202"/>
      <c r="H8" s="202"/>
    </row>
    <row r="9" spans="1:8" ht="38.25" customHeight="1">
      <c r="A9" s="249" t="s">
        <v>168</v>
      </c>
      <c r="B9" s="249"/>
      <c r="C9" s="249"/>
      <c r="D9" s="142" t="s">
        <v>158</v>
      </c>
      <c r="E9" s="139">
        <f>E10</f>
        <v>1820194.69</v>
      </c>
      <c r="F9" s="139">
        <f t="shared" ref="F9:G10" si="0">F10</f>
        <v>1795982.73</v>
      </c>
      <c r="G9" s="139">
        <f t="shared" si="0"/>
        <v>1100373.9099999999</v>
      </c>
      <c r="H9" s="139">
        <f>SUM(G9/F9*100)</f>
        <v>61.268624225579273</v>
      </c>
    </row>
    <row r="10" spans="1:8" s="63" customFormat="1" ht="38.25" customHeight="1">
      <c r="A10" s="267" t="s">
        <v>228</v>
      </c>
      <c r="B10" s="267"/>
      <c r="C10" s="267"/>
      <c r="D10" s="142" t="s">
        <v>229</v>
      </c>
      <c r="E10" s="139">
        <f>E11</f>
        <v>1820194.69</v>
      </c>
      <c r="F10" s="139">
        <f t="shared" si="0"/>
        <v>1795982.73</v>
      </c>
      <c r="G10" s="139">
        <f t="shared" si="0"/>
        <v>1100373.9099999999</v>
      </c>
      <c r="H10" s="139">
        <f>SUM(G10/F10*100)</f>
        <v>61.268624225579273</v>
      </c>
    </row>
    <row r="11" spans="1:8" ht="39" customHeight="1">
      <c r="A11" s="249">
        <v>912</v>
      </c>
      <c r="B11" s="249"/>
      <c r="C11" s="249"/>
      <c r="D11" s="137" t="s">
        <v>230</v>
      </c>
      <c r="E11" s="139">
        <f>SUM(E12+E23+E49)</f>
        <v>1820194.69</v>
      </c>
      <c r="F11" s="139">
        <f>SUM(F12+F23+F49)</f>
        <v>1795982.73</v>
      </c>
      <c r="G11" s="139">
        <f>SUM(G12+G23+G49)</f>
        <v>1100373.9099999999</v>
      </c>
      <c r="H11" s="139">
        <f t="shared" ref="H11:H124" si="1">SUM(G11/F11*100)</f>
        <v>61.268624225579273</v>
      </c>
    </row>
    <row r="12" spans="1:8" s="101" customFormat="1" ht="27.75" customHeight="1">
      <c r="A12" s="249" t="s">
        <v>258</v>
      </c>
      <c r="B12" s="249"/>
      <c r="C12" s="249"/>
      <c r="D12" s="192" t="s">
        <v>259</v>
      </c>
      <c r="E12" s="139">
        <f>SUM(E13+E18)</f>
        <v>0</v>
      </c>
      <c r="F12" s="139">
        <f t="shared" ref="F12:G12" si="2">SUM(F13+F18)</f>
        <v>217.23000000000002</v>
      </c>
      <c r="G12" s="139">
        <f t="shared" si="2"/>
        <v>217.23000000000002</v>
      </c>
      <c r="H12" s="139">
        <f t="shared" si="1"/>
        <v>100</v>
      </c>
    </row>
    <row r="13" spans="1:8" ht="28.5" customHeight="1">
      <c r="A13" s="249" t="s">
        <v>206</v>
      </c>
      <c r="B13" s="249"/>
      <c r="C13" s="249"/>
      <c r="D13" s="142" t="s">
        <v>207</v>
      </c>
      <c r="E13" s="139">
        <f>E14</f>
        <v>0</v>
      </c>
      <c r="F13" s="139">
        <f t="shared" ref="F13:G14" si="3">F14</f>
        <v>0.03</v>
      </c>
      <c r="G13" s="139">
        <f t="shared" si="3"/>
        <v>0.03</v>
      </c>
      <c r="H13" s="139">
        <f t="shared" ref="H13:H16" si="4">SUM(G13/F13*100)</f>
        <v>100</v>
      </c>
    </row>
    <row r="14" spans="1:8" s="63" customFormat="1" ht="28.5" customHeight="1">
      <c r="A14" s="250" t="s">
        <v>199</v>
      </c>
      <c r="B14" s="250"/>
      <c r="C14" s="250"/>
      <c r="D14" s="138" t="s">
        <v>260</v>
      </c>
      <c r="E14" s="117">
        <f>E15</f>
        <v>0</v>
      </c>
      <c r="F14" s="117">
        <f>F15</f>
        <v>0.03</v>
      </c>
      <c r="G14" s="117">
        <f t="shared" si="3"/>
        <v>0.03</v>
      </c>
      <c r="H14" s="139">
        <f t="shared" si="4"/>
        <v>100</v>
      </c>
    </row>
    <row r="15" spans="1:8" s="63" customFormat="1" ht="28.5" customHeight="1">
      <c r="A15" s="254">
        <v>3</v>
      </c>
      <c r="B15" s="255"/>
      <c r="C15" s="256"/>
      <c r="D15" s="137" t="s">
        <v>4</v>
      </c>
      <c r="E15" s="117">
        <f>E16</f>
        <v>0</v>
      </c>
      <c r="F15" s="117">
        <f>F16</f>
        <v>0.03</v>
      </c>
      <c r="G15" s="117">
        <f>G16</f>
        <v>0.03</v>
      </c>
      <c r="H15" s="139">
        <f t="shared" si="4"/>
        <v>100</v>
      </c>
    </row>
    <row r="16" spans="1:8" s="63" customFormat="1" ht="28.5" customHeight="1">
      <c r="A16" s="254">
        <v>32</v>
      </c>
      <c r="B16" s="255"/>
      <c r="C16" s="256"/>
      <c r="D16" s="142" t="s">
        <v>11</v>
      </c>
      <c r="E16" s="117">
        <f>E17</f>
        <v>0</v>
      </c>
      <c r="F16" s="117">
        <f>F17</f>
        <v>0.03</v>
      </c>
      <c r="G16" s="117">
        <f>G17</f>
        <v>0.03</v>
      </c>
      <c r="H16" s="139">
        <f t="shared" si="4"/>
        <v>100</v>
      </c>
    </row>
    <row r="17" spans="1:8" s="63" customFormat="1" ht="28.5" customHeight="1">
      <c r="A17" s="254">
        <v>3222</v>
      </c>
      <c r="B17" s="255"/>
      <c r="C17" s="256"/>
      <c r="D17" s="137" t="s">
        <v>86</v>
      </c>
      <c r="E17" s="139">
        <v>0</v>
      </c>
      <c r="F17" s="139">
        <v>0.03</v>
      </c>
      <c r="G17" s="139">
        <v>0.03</v>
      </c>
      <c r="H17" s="139">
        <f t="shared" ref="H17:H24" si="5">SUM(G17/F17*100)</f>
        <v>100</v>
      </c>
    </row>
    <row r="18" spans="1:8" s="63" customFormat="1" ht="28.5" customHeight="1">
      <c r="A18" s="258" t="s">
        <v>253</v>
      </c>
      <c r="B18" s="259"/>
      <c r="C18" s="260"/>
      <c r="D18" s="138" t="s">
        <v>254</v>
      </c>
      <c r="E18" s="139">
        <f>E19</f>
        <v>0</v>
      </c>
      <c r="F18" s="139">
        <f>F19</f>
        <v>217.20000000000002</v>
      </c>
      <c r="G18" s="139">
        <f>G19</f>
        <v>217.20000000000002</v>
      </c>
      <c r="H18" s="139">
        <f t="shared" si="5"/>
        <v>100</v>
      </c>
    </row>
    <row r="19" spans="1:8" s="63" customFormat="1" ht="28.5" customHeight="1">
      <c r="A19" s="254">
        <v>3</v>
      </c>
      <c r="B19" s="255"/>
      <c r="C19" s="256"/>
      <c r="D19" s="137" t="s">
        <v>4</v>
      </c>
      <c r="E19" s="139">
        <f>E20</f>
        <v>0</v>
      </c>
      <c r="F19" s="139">
        <f t="shared" ref="F19:G19" si="6">F20</f>
        <v>217.20000000000002</v>
      </c>
      <c r="G19" s="139">
        <f t="shared" si="6"/>
        <v>217.20000000000002</v>
      </c>
      <c r="H19" s="139">
        <f t="shared" si="5"/>
        <v>100</v>
      </c>
    </row>
    <row r="20" spans="1:8" s="63" customFormat="1" ht="28.5" customHeight="1">
      <c r="A20" s="254">
        <v>32</v>
      </c>
      <c r="B20" s="255"/>
      <c r="C20" s="256"/>
      <c r="D20" s="137" t="s">
        <v>11</v>
      </c>
      <c r="E20" s="139">
        <f>SUM(E21+E22)</f>
        <v>0</v>
      </c>
      <c r="F20" s="139">
        <f>SUM(F21+F22)</f>
        <v>217.20000000000002</v>
      </c>
      <c r="G20" s="139">
        <f>SUM(G21+G22)</f>
        <v>217.20000000000002</v>
      </c>
      <c r="H20" s="139">
        <f t="shared" si="5"/>
        <v>100</v>
      </c>
    </row>
    <row r="21" spans="1:8" s="63" customFormat="1" ht="28.5" customHeight="1">
      <c r="A21" s="254">
        <v>3211</v>
      </c>
      <c r="B21" s="255"/>
      <c r="C21" s="256"/>
      <c r="D21" s="137" t="s">
        <v>31</v>
      </c>
      <c r="E21" s="139">
        <v>0</v>
      </c>
      <c r="F21" s="139">
        <v>174.8</v>
      </c>
      <c r="G21" s="139">
        <v>174.8</v>
      </c>
      <c r="H21" s="139">
        <f t="shared" si="5"/>
        <v>100</v>
      </c>
    </row>
    <row r="22" spans="1:8" s="63" customFormat="1" ht="28.5" customHeight="1">
      <c r="A22" s="254">
        <v>3231</v>
      </c>
      <c r="B22" s="255"/>
      <c r="C22" s="256"/>
      <c r="D22" s="137" t="s">
        <v>92</v>
      </c>
      <c r="E22" s="139">
        <v>0</v>
      </c>
      <c r="F22" s="139">
        <v>42.4</v>
      </c>
      <c r="G22" s="139">
        <v>42.4</v>
      </c>
      <c r="H22" s="139">
        <f t="shared" si="5"/>
        <v>100</v>
      </c>
    </row>
    <row r="23" spans="1:8" s="101" customFormat="1" ht="28.5" customHeight="1">
      <c r="A23" s="254" t="s">
        <v>182</v>
      </c>
      <c r="B23" s="255"/>
      <c r="C23" s="256"/>
      <c r="D23" s="8" t="s">
        <v>183</v>
      </c>
      <c r="E23" s="139">
        <f>SUM(E31+E35+E45)</f>
        <v>29869.690000000002</v>
      </c>
      <c r="F23" s="139">
        <f>SUM(F25+F31+F35+F45)</f>
        <v>42869.66</v>
      </c>
      <c r="G23" s="139">
        <f>SUM(G25+G31+G35+G45)</f>
        <v>14530.69</v>
      </c>
      <c r="H23" s="139">
        <f t="shared" si="5"/>
        <v>33.895043720897249</v>
      </c>
    </row>
    <row r="24" spans="1:8" s="63" customFormat="1" ht="28.5" customHeight="1">
      <c r="A24" s="249" t="s">
        <v>176</v>
      </c>
      <c r="B24" s="249"/>
      <c r="C24" s="249"/>
      <c r="D24" s="137" t="s">
        <v>181</v>
      </c>
      <c r="E24" s="139">
        <f>SUM(E25+E31+E35+E45)</f>
        <v>29869.690000000002</v>
      </c>
      <c r="F24" s="139">
        <f>SUM(F25+F31+F35+F45)</f>
        <v>42869.66</v>
      </c>
      <c r="G24" s="139">
        <f>SUM(G25+G31+G35+G45)</f>
        <v>14530.69</v>
      </c>
      <c r="H24" s="139">
        <f t="shared" si="5"/>
        <v>33.895043720897249</v>
      </c>
    </row>
    <row r="25" spans="1:8" s="63" customFormat="1" ht="27.75" customHeight="1">
      <c r="A25" s="258" t="s">
        <v>175</v>
      </c>
      <c r="B25" s="259"/>
      <c r="C25" s="260"/>
      <c r="D25" s="138" t="s">
        <v>174</v>
      </c>
      <c r="E25" s="117">
        <f>SUM(E27+E29)</f>
        <v>0</v>
      </c>
      <c r="F25" s="117">
        <f t="shared" ref="F25:G25" si="7">SUM(F27+F29)</f>
        <v>13000</v>
      </c>
      <c r="G25" s="117">
        <f t="shared" si="7"/>
        <v>10650</v>
      </c>
      <c r="H25" s="117">
        <f t="shared" si="1"/>
        <v>81.92307692307692</v>
      </c>
    </row>
    <row r="26" spans="1:8" s="63" customFormat="1" ht="21.75" customHeight="1">
      <c r="A26" s="254">
        <v>4</v>
      </c>
      <c r="B26" s="255"/>
      <c r="C26" s="256"/>
      <c r="D26" s="137" t="s">
        <v>180</v>
      </c>
      <c r="E26" s="139">
        <f>SUM(E27+E29)</f>
        <v>0</v>
      </c>
      <c r="F26" s="139">
        <f t="shared" ref="F26" si="8">SUM(F27+F29)</f>
        <v>13000</v>
      </c>
      <c r="G26" s="139">
        <v>10650</v>
      </c>
      <c r="H26" s="139">
        <f>SUM(G26/F26*100)</f>
        <v>81.92307692307692</v>
      </c>
    </row>
    <row r="27" spans="1:8" s="63" customFormat="1" ht="18.75" customHeight="1">
      <c r="A27" s="254">
        <v>42</v>
      </c>
      <c r="B27" s="255"/>
      <c r="C27" s="256"/>
      <c r="D27" s="137" t="s">
        <v>169</v>
      </c>
      <c r="E27" s="139">
        <v>0</v>
      </c>
      <c r="F27" s="139">
        <v>13000</v>
      </c>
      <c r="G27" s="139">
        <v>10650</v>
      </c>
      <c r="H27" s="139">
        <f t="shared" si="1"/>
        <v>81.92307692307692</v>
      </c>
    </row>
    <row r="28" spans="1:8" s="63" customFormat="1" ht="15" customHeight="1">
      <c r="A28" s="254">
        <v>4227</v>
      </c>
      <c r="B28" s="255"/>
      <c r="C28" s="256"/>
      <c r="D28" s="168" t="s">
        <v>118</v>
      </c>
      <c r="E28" s="139">
        <v>0</v>
      </c>
      <c r="F28" s="139">
        <v>13000</v>
      </c>
      <c r="G28" s="139">
        <v>10650</v>
      </c>
      <c r="H28" s="139">
        <f t="shared" si="1"/>
        <v>81.92307692307692</v>
      </c>
    </row>
    <row r="29" spans="1:8" ht="15" customHeight="1">
      <c r="A29" s="254">
        <v>45</v>
      </c>
      <c r="B29" s="255"/>
      <c r="C29" s="256"/>
      <c r="D29" s="168" t="s">
        <v>178</v>
      </c>
      <c r="E29" s="139">
        <v>0</v>
      </c>
      <c r="F29" s="139">
        <v>0</v>
      </c>
      <c r="G29" s="139">
        <v>0</v>
      </c>
      <c r="H29" s="139">
        <v>0</v>
      </c>
    </row>
    <row r="30" spans="1:8" ht="21" customHeight="1">
      <c r="A30" s="254">
        <v>4511</v>
      </c>
      <c r="B30" s="255"/>
      <c r="C30" s="256"/>
      <c r="D30" s="137" t="s">
        <v>163</v>
      </c>
      <c r="E30" s="139">
        <v>0</v>
      </c>
      <c r="F30" s="139">
        <v>0</v>
      </c>
      <c r="G30" s="139">
        <v>0</v>
      </c>
      <c r="H30" s="139">
        <v>0</v>
      </c>
    </row>
    <row r="31" spans="1:8" s="63" customFormat="1" ht="23.25" customHeight="1">
      <c r="A31" s="250" t="s">
        <v>179</v>
      </c>
      <c r="B31" s="250"/>
      <c r="C31" s="250"/>
      <c r="D31" s="138" t="s">
        <v>184</v>
      </c>
      <c r="E31" s="117">
        <f>E32</f>
        <v>130</v>
      </c>
      <c r="F31" s="117">
        <f t="shared" ref="F31" si="9">F32</f>
        <v>130</v>
      </c>
      <c r="G31" s="117">
        <f>G33</f>
        <v>0</v>
      </c>
      <c r="H31" s="117">
        <f>SUM(G31/F31*100)</f>
        <v>0</v>
      </c>
    </row>
    <row r="32" spans="1:8" s="63" customFormat="1" ht="23.25" customHeight="1">
      <c r="A32" s="254">
        <v>4</v>
      </c>
      <c r="B32" s="255"/>
      <c r="C32" s="256"/>
      <c r="D32" s="137" t="s">
        <v>180</v>
      </c>
      <c r="E32" s="139">
        <v>130</v>
      </c>
      <c r="F32" s="139">
        <v>130</v>
      </c>
      <c r="G32" s="139">
        <v>0</v>
      </c>
      <c r="H32" s="139">
        <f t="shared" si="1"/>
        <v>0</v>
      </c>
    </row>
    <row r="33" spans="1:8" s="63" customFormat="1" ht="23.25" customHeight="1">
      <c r="A33" s="249">
        <v>42</v>
      </c>
      <c r="B33" s="249"/>
      <c r="C33" s="249"/>
      <c r="D33" s="137" t="s">
        <v>177</v>
      </c>
      <c r="E33" s="139">
        <v>130</v>
      </c>
      <c r="F33" s="139">
        <v>130</v>
      </c>
      <c r="G33" s="139">
        <v>0</v>
      </c>
      <c r="H33" s="139">
        <f t="shared" si="1"/>
        <v>0</v>
      </c>
    </row>
    <row r="34" spans="1:8" s="83" customFormat="1" ht="23.25" customHeight="1">
      <c r="A34" s="254">
        <v>4241</v>
      </c>
      <c r="B34" s="255"/>
      <c r="C34" s="256"/>
      <c r="D34" s="137" t="s">
        <v>152</v>
      </c>
      <c r="E34" s="139">
        <v>130</v>
      </c>
      <c r="F34" s="139">
        <v>130</v>
      </c>
      <c r="G34" s="139">
        <v>0</v>
      </c>
      <c r="H34" s="139">
        <f t="shared" si="1"/>
        <v>0</v>
      </c>
    </row>
    <row r="35" spans="1:8" s="113" customFormat="1" ht="23.25" customHeight="1">
      <c r="A35" s="258" t="s">
        <v>199</v>
      </c>
      <c r="B35" s="259"/>
      <c r="C35" s="260"/>
      <c r="D35" s="138" t="s">
        <v>185</v>
      </c>
      <c r="E35" s="117">
        <f>E36</f>
        <v>23139.690000000002</v>
      </c>
      <c r="F35" s="117">
        <f t="shared" ref="F35:G35" si="10">F36</f>
        <v>23139.66</v>
      </c>
      <c r="G35" s="117">
        <f t="shared" si="10"/>
        <v>3880.69</v>
      </c>
      <c r="H35" s="117">
        <f t="shared" si="1"/>
        <v>16.770730425598302</v>
      </c>
    </row>
    <row r="36" spans="1:8" s="63" customFormat="1" ht="23.25" customHeight="1">
      <c r="A36" s="254">
        <v>4</v>
      </c>
      <c r="B36" s="255"/>
      <c r="C36" s="256"/>
      <c r="D36" s="137" t="s">
        <v>180</v>
      </c>
      <c r="E36" s="139">
        <f>SUM(E37+E43)</f>
        <v>23139.690000000002</v>
      </c>
      <c r="F36" s="139">
        <f t="shared" ref="F36:G36" si="11">SUM(F37+F43)</f>
        <v>23139.66</v>
      </c>
      <c r="G36" s="139">
        <f t="shared" si="11"/>
        <v>3880.69</v>
      </c>
      <c r="H36" s="139">
        <f t="shared" si="1"/>
        <v>16.770730425598302</v>
      </c>
    </row>
    <row r="37" spans="1:8" s="63" customFormat="1" ht="23.25" customHeight="1">
      <c r="A37" s="254">
        <v>42</v>
      </c>
      <c r="B37" s="255"/>
      <c r="C37" s="256"/>
      <c r="D37" s="137" t="s">
        <v>169</v>
      </c>
      <c r="E37" s="139">
        <f>SUM(E38:E42)</f>
        <v>22839.690000000002</v>
      </c>
      <c r="F37" s="139">
        <f t="shared" ref="F37:G37" si="12">SUM(F38:F42)</f>
        <v>22839.66</v>
      </c>
      <c r="G37" s="139">
        <f t="shared" si="12"/>
        <v>3880.69</v>
      </c>
      <c r="H37" s="139">
        <f t="shared" si="1"/>
        <v>16.991014752408748</v>
      </c>
    </row>
    <row r="38" spans="1:8" s="63" customFormat="1" ht="23.25" customHeight="1">
      <c r="A38" s="254">
        <v>4221</v>
      </c>
      <c r="B38" s="255"/>
      <c r="C38" s="256"/>
      <c r="D38" s="137" t="s">
        <v>186</v>
      </c>
      <c r="E38" s="139">
        <v>13380.69</v>
      </c>
      <c r="F38" s="139">
        <v>13380.66</v>
      </c>
      <c r="G38" s="139">
        <v>0</v>
      </c>
      <c r="H38" s="139">
        <f t="shared" si="1"/>
        <v>0</v>
      </c>
    </row>
    <row r="39" spans="1:8" s="63" customFormat="1" ht="23.25" customHeight="1">
      <c r="A39" s="254">
        <v>4222</v>
      </c>
      <c r="B39" s="255"/>
      <c r="C39" s="256"/>
      <c r="D39" s="137" t="s">
        <v>187</v>
      </c>
      <c r="E39" s="139">
        <v>4000</v>
      </c>
      <c r="F39" s="139">
        <v>4000</v>
      </c>
      <c r="G39" s="139">
        <v>3880.69</v>
      </c>
      <c r="H39" s="139">
        <f t="shared" si="1"/>
        <v>97.017250000000004</v>
      </c>
    </row>
    <row r="40" spans="1:8" s="63" customFormat="1" ht="23.25" customHeight="1">
      <c r="A40" s="254">
        <v>4223</v>
      </c>
      <c r="B40" s="255"/>
      <c r="C40" s="256"/>
      <c r="D40" s="137" t="s">
        <v>188</v>
      </c>
      <c r="E40" s="139">
        <v>2300</v>
      </c>
      <c r="F40" s="139">
        <v>2300</v>
      </c>
      <c r="G40" s="139">
        <v>0</v>
      </c>
      <c r="H40" s="139">
        <f t="shared" si="1"/>
        <v>0</v>
      </c>
    </row>
    <row r="41" spans="1:8" s="63" customFormat="1" ht="23.25" customHeight="1">
      <c r="A41" s="254">
        <v>4227</v>
      </c>
      <c r="B41" s="255"/>
      <c r="C41" s="256"/>
      <c r="D41" s="137" t="s">
        <v>118</v>
      </c>
      <c r="E41" s="139">
        <v>2659</v>
      </c>
      <c r="F41" s="139">
        <v>2659</v>
      </c>
      <c r="G41" s="139">
        <v>0</v>
      </c>
      <c r="H41" s="139">
        <f t="shared" si="1"/>
        <v>0</v>
      </c>
    </row>
    <row r="42" spans="1:8" s="63" customFormat="1" ht="23.25" customHeight="1">
      <c r="A42" s="254">
        <v>4241</v>
      </c>
      <c r="B42" s="255"/>
      <c r="C42" s="256"/>
      <c r="D42" s="137" t="s">
        <v>152</v>
      </c>
      <c r="E42" s="139">
        <v>500</v>
      </c>
      <c r="F42" s="139">
        <v>500</v>
      </c>
      <c r="G42" s="139">
        <v>0</v>
      </c>
      <c r="H42" s="139">
        <f t="shared" si="1"/>
        <v>0</v>
      </c>
    </row>
    <row r="43" spans="1:8" s="63" customFormat="1" ht="23.25" customHeight="1">
      <c r="A43" s="254">
        <v>45</v>
      </c>
      <c r="B43" s="255"/>
      <c r="C43" s="256"/>
      <c r="D43" s="137" t="s">
        <v>178</v>
      </c>
      <c r="E43" s="139">
        <f>E44</f>
        <v>300</v>
      </c>
      <c r="F43" s="139">
        <f t="shared" ref="F43:G43" si="13">F44</f>
        <v>300</v>
      </c>
      <c r="G43" s="139">
        <f t="shared" si="13"/>
        <v>0</v>
      </c>
      <c r="H43" s="139">
        <f t="shared" si="1"/>
        <v>0</v>
      </c>
    </row>
    <row r="44" spans="1:8" s="63" customFormat="1" ht="23.25" customHeight="1">
      <c r="A44" s="254">
        <v>4521</v>
      </c>
      <c r="B44" s="255"/>
      <c r="C44" s="256"/>
      <c r="D44" s="137" t="s">
        <v>189</v>
      </c>
      <c r="E44" s="139">
        <v>300</v>
      </c>
      <c r="F44" s="139">
        <v>300</v>
      </c>
      <c r="G44" s="139">
        <v>0</v>
      </c>
      <c r="H44" s="139">
        <f t="shared" si="1"/>
        <v>0</v>
      </c>
    </row>
    <row r="45" spans="1:8" s="194" customFormat="1" ht="23.25" customHeight="1">
      <c r="A45" s="265" t="s">
        <v>200</v>
      </c>
      <c r="B45" s="265"/>
      <c r="C45" s="265"/>
      <c r="D45" s="193" t="s">
        <v>190</v>
      </c>
      <c r="E45" s="203">
        <f>E46</f>
        <v>6600</v>
      </c>
      <c r="F45" s="203">
        <f t="shared" ref="F45:G45" si="14">F46</f>
        <v>6600</v>
      </c>
      <c r="G45" s="203">
        <f t="shared" si="14"/>
        <v>0</v>
      </c>
      <c r="H45" s="203">
        <f t="shared" si="1"/>
        <v>0</v>
      </c>
    </row>
    <row r="46" spans="1:8" s="63" customFormat="1" ht="23.25" customHeight="1">
      <c r="A46" s="254">
        <v>4</v>
      </c>
      <c r="B46" s="255"/>
      <c r="C46" s="256"/>
      <c r="D46" s="137" t="s">
        <v>180</v>
      </c>
      <c r="E46" s="139">
        <f>E47</f>
        <v>6600</v>
      </c>
      <c r="F46" s="139">
        <f t="shared" ref="F46:G46" si="15">F47</f>
        <v>6600</v>
      </c>
      <c r="G46" s="139">
        <f t="shared" si="15"/>
        <v>0</v>
      </c>
      <c r="H46" s="139">
        <f t="shared" si="1"/>
        <v>0</v>
      </c>
    </row>
    <row r="47" spans="1:8" s="63" customFormat="1" ht="23.25" customHeight="1">
      <c r="A47" s="254">
        <v>42</v>
      </c>
      <c r="B47" s="255"/>
      <c r="C47" s="256"/>
      <c r="D47" s="137" t="s">
        <v>169</v>
      </c>
      <c r="E47" s="139">
        <f>E48</f>
        <v>6600</v>
      </c>
      <c r="F47" s="139">
        <f t="shared" ref="F47:G47" si="16">F48</f>
        <v>6600</v>
      </c>
      <c r="G47" s="139">
        <f t="shared" si="16"/>
        <v>0</v>
      </c>
      <c r="H47" s="139">
        <f t="shared" si="1"/>
        <v>0</v>
      </c>
    </row>
    <row r="48" spans="1:8" s="63" customFormat="1" ht="23.25" customHeight="1">
      <c r="A48" s="254">
        <v>4241</v>
      </c>
      <c r="B48" s="255"/>
      <c r="C48" s="256"/>
      <c r="D48" s="137" t="s">
        <v>152</v>
      </c>
      <c r="E48" s="139">
        <v>6600</v>
      </c>
      <c r="F48" s="139">
        <v>6600</v>
      </c>
      <c r="G48" s="139">
        <v>0</v>
      </c>
      <c r="H48" s="139">
        <f t="shared" si="1"/>
        <v>0</v>
      </c>
    </row>
    <row r="49" spans="1:8" s="101" customFormat="1" ht="23.25" customHeight="1">
      <c r="A49" s="249" t="s">
        <v>191</v>
      </c>
      <c r="B49" s="249"/>
      <c r="C49" s="249"/>
      <c r="D49" s="195" t="s">
        <v>192</v>
      </c>
      <c r="E49" s="139">
        <f>SUM(E50+E66+E76+E140+E145+E173+E182)</f>
        <v>1790325</v>
      </c>
      <c r="F49" s="139">
        <f t="shared" ref="F49:G49" si="17">SUM(F50+F66+F76+F140+F145+F173+F182)</f>
        <v>1752895.84</v>
      </c>
      <c r="G49" s="139">
        <f t="shared" si="17"/>
        <v>1085625.99</v>
      </c>
      <c r="H49" s="139">
        <f t="shared" si="1"/>
        <v>61.93328577926227</v>
      </c>
    </row>
    <row r="50" spans="1:8" s="63" customFormat="1" ht="23.25" customHeight="1">
      <c r="A50" s="249" t="s">
        <v>193</v>
      </c>
      <c r="B50" s="249"/>
      <c r="C50" s="249"/>
      <c r="D50" s="195" t="s">
        <v>159</v>
      </c>
      <c r="E50" s="139">
        <f>SUM(E51+E62)</f>
        <v>1446737</v>
      </c>
      <c r="F50" s="139">
        <f t="shared" ref="F50:G50" si="18">SUM(F51+F62)</f>
        <v>1446737</v>
      </c>
      <c r="G50" s="139">
        <f t="shared" si="18"/>
        <v>904995.07</v>
      </c>
      <c r="H50" s="139">
        <f t="shared" si="1"/>
        <v>62.554221672632963</v>
      </c>
    </row>
    <row r="51" spans="1:8" s="63" customFormat="1" ht="23.25" customHeight="1">
      <c r="A51" s="250" t="s">
        <v>201</v>
      </c>
      <c r="B51" s="250"/>
      <c r="C51" s="250"/>
      <c r="D51" s="138" t="s">
        <v>194</v>
      </c>
      <c r="E51" s="117">
        <f>E52</f>
        <v>1446100</v>
      </c>
      <c r="F51" s="117">
        <f t="shared" ref="F51:G51" si="19">F52</f>
        <v>1446100</v>
      </c>
      <c r="G51" s="117">
        <f t="shared" si="19"/>
        <v>904995.07</v>
      </c>
      <c r="H51" s="117">
        <f t="shared" si="1"/>
        <v>62.581776502316579</v>
      </c>
    </row>
    <row r="52" spans="1:8" s="63" customFormat="1" ht="23.25" customHeight="1">
      <c r="A52" s="254">
        <v>3</v>
      </c>
      <c r="B52" s="255"/>
      <c r="C52" s="256"/>
      <c r="D52" s="137" t="s">
        <v>4</v>
      </c>
      <c r="E52" s="139">
        <f>SUM(E53+E59)</f>
        <v>1446100</v>
      </c>
      <c r="F52" s="139">
        <f t="shared" ref="F52:G52" si="20">SUM(F53+F59)</f>
        <v>1446100</v>
      </c>
      <c r="G52" s="139">
        <f t="shared" si="20"/>
        <v>904995.07</v>
      </c>
      <c r="H52" s="139">
        <f t="shared" si="1"/>
        <v>62.581776502316579</v>
      </c>
    </row>
    <row r="53" spans="1:8" s="63" customFormat="1" ht="23.25" customHeight="1">
      <c r="A53" s="254">
        <v>31</v>
      </c>
      <c r="B53" s="255"/>
      <c r="C53" s="256"/>
      <c r="D53" s="137" t="s">
        <v>5</v>
      </c>
      <c r="E53" s="139">
        <f>SUM(E54:E58)</f>
        <v>1428000</v>
      </c>
      <c r="F53" s="139">
        <f t="shared" ref="F53:G53" si="21">SUM(F54:F58)</f>
        <v>1428000</v>
      </c>
      <c r="G53" s="139">
        <f t="shared" si="21"/>
        <v>891768.21</v>
      </c>
      <c r="H53" s="139">
        <f t="shared" si="1"/>
        <v>62.448754201680664</v>
      </c>
    </row>
    <row r="54" spans="1:8" s="63" customFormat="1" ht="23.25" customHeight="1">
      <c r="A54" s="254">
        <v>3111</v>
      </c>
      <c r="B54" s="255"/>
      <c r="C54" s="256"/>
      <c r="D54" s="137" t="s">
        <v>29</v>
      </c>
      <c r="E54" s="139">
        <v>1160000</v>
      </c>
      <c r="F54" s="139">
        <v>1160000</v>
      </c>
      <c r="G54" s="139">
        <v>719394.21</v>
      </c>
      <c r="H54" s="139">
        <f t="shared" si="1"/>
        <v>62.016742241379305</v>
      </c>
    </row>
    <row r="55" spans="1:8" s="63" customFormat="1" ht="23.25" customHeight="1">
      <c r="A55" s="254">
        <v>3113</v>
      </c>
      <c r="B55" s="255"/>
      <c r="C55" s="256"/>
      <c r="D55" s="137" t="s">
        <v>77</v>
      </c>
      <c r="E55" s="139">
        <v>21000</v>
      </c>
      <c r="F55" s="139">
        <v>21000</v>
      </c>
      <c r="G55" s="139">
        <v>15030.84</v>
      </c>
      <c r="H55" s="139">
        <f t="shared" si="1"/>
        <v>71.575428571428574</v>
      </c>
    </row>
    <row r="56" spans="1:8" s="63" customFormat="1" ht="23.25" customHeight="1">
      <c r="A56" s="254">
        <v>3114</v>
      </c>
      <c r="B56" s="255"/>
      <c r="C56" s="256"/>
      <c r="D56" s="137" t="s">
        <v>78</v>
      </c>
      <c r="E56" s="139">
        <v>6000</v>
      </c>
      <c r="F56" s="139">
        <v>6000</v>
      </c>
      <c r="G56" s="139">
        <v>4408.1899999999996</v>
      </c>
      <c r="H56" s="139">
        <f t="shared" si="1"/>
        <v>73.469833333333327</v>
      </c>
    </row>
    <row r="57" spans="1:8" s="63" customFormat="1" ht="23.25" customHeight="1">
      <c r="A57" s="254">
        <v>3121</v>
      </c>
      <c r="B57" s="255"/>
      <c r="C57" s="256"/>
      <c r="D57" s="137" t="s">
        <v>79</v>
      </c>
      <c r="E57" s="139">
        <v>49000</v>
      </c>
      <c r="F57" s="139">
        <v>49000</v>
      </c>
      <c r="G57" s="139">
        <v>31272.29</v>
      </c>
      <c r="H57" s="139">
        <f t="shared" si="1"/>
        <v>63.821000000000005</v>
      </c>
    </row>
    <row r="58" spans="1:8" s="63" customFormat="1" ht="23.25" customHeight="1">
      <c r="A58" s="254">
        <v>3132</v>
      </c>
      <c r="B58" s="255"/>
      <c r="C58" s="256"/>
      <c r="D58" s="137" t="s">
        <v>81</v>
      </c>
      <c r="E58" s="139">
        <v>192000</v>
      </c>
      <c r="F58" s="139">
        <v>192000</v>
      </c>
      <c r="G58" s="139">
        <v>121662.68</v>
      </c>
      <c r="H58" s="139">
        <f t="shared" si="1"/>
        <v>63.365979166666662</v>
      </c>
    </row>
    <row r="59" spans="1:8" s="63" customFormat="1" ht="23.25" customHeight="1">
      <c r="A59" s="254">
        <v>32</v>
      </c>
      <c r="B59" s="255"/>
      <c r="C59" s="256"/>
      <c r="D59" s="137" t="s">
        <v>11</v>
      </c>
      <c r="E59" s="139">
        <f>SUM(E60+E61)</f>
        <v>18100</v>
      </c>
      <c r="F59" s="139">
        <f t="shared" ref="F59:G59" si="22">SUM(F60+F61)</f>
        <v>18100</v>
      </c>
      <c r="G59" s="139">
        <f t="shared" si="22"/>
        <v>13226.86</v>
      </c>
      <c r="H59" s="139">
        <f t="shared" si="1"/>
        <v>73.07657458563537</v>
      </c>
    </row>
    <row r="60" spans="1:8" s="63" customFormat="1" ht="23.25" customHeight="1">
      <c r="A60" s="254">
        <v>3212</v>
      </c>
      <c r="B60" s="255"/>
      <c r="C60" s="256"/>
      <c r="D60" s="137" t="s">
        <v>82</v>
      </c>
      <c r="E60" s="139">
        <v>15000</v>
      </c>
      <c r="F60" s="139">
        <v>15000</v>
      </c>
      <c r="G60" s="139">
        <v>11920.86</v>
      </c>
      <c r="H60" s="139">
        <f t="shared" si="1"/>
        <v>79.472399999999993</v>
      </c>
    </row>
    <row r="61" spans="1:8" s="63" customFormat="1" ht="23.25" customHeight="1">
      <c r="A61" s="254">
        <v>3295</v>
      </c>
      <c r="B61" s="255"/>
      <c r="C61" s="256"/>
      <c r="D61" s="137" t="s">
        <v>103</v>
      </c>
      <c r="E61" s="139">
        <v>3100</v>
      </c>
      <c r="F61" s="139">
        <v>3100</v>
      </c>
      <c r="G61" s="139">
        <v>1306</v>
      </c>
      <c r="H61" s="139">
        <f t="shared" si="1"/>
        <v>42.129032258064512</v>
      </c>
    </row>
    <row r="62" spans="1:8" s="63" customFormat="1" ht="23.25" customHeight="1">
      <c r="A62" s="250" t="s">
        <v>202</v>
      </c>
      <c r="B62" s="250"/>
      <c r="C62" s="250"/>
      <c r="D62" s="138" t="s">
        <v>195</v>
      </c>
      <c r="E62" s="117">
        <f>E63</f>
        <v>637</v>
      </c>
      <c r="F62" s="117">
        <f t="shared" ref="F62:G62" si="23">F63</f>
        <v>637</v>
      </c>
      <c r="G62" s="117">
        <f t="shared" si="23"/>
        <v>0</v>
      </c>
      <c r="H62" s="117">
        <f t="shared" si="1"/>
        <v>0</v>
      </c>
    </row>
    <row r="63" spans="1:8" s="63" customFormat="1" ht="23.25" customHeight="1">
      <c r="A63" s="254">
        <v>3</v>
      </c>
      <c r="B63" s="255"/>
      <c r="C63" s="256"/>
      <c r="D63" s="137" t="s">
        <v>4</v>
      </c>
      <c r="E63" s="139">
        <f>E64</f>
        <v>637</v>
      </c>
      <c r="F63" s="139">
        <f t="shared" ref="F63" si="24">F64</f>
        <v>637</v>
      </c>
      <c r="G63" s="139">
        <v>0</v>
      </c>
      <c r="H63" s="139">
        <f t="shared" si="1"/>
        <v>0</v>
      </c>
    </row>
    <row r="64" spans="1:8" s="63" customFormat="1" ht="23.25" customHeight="1">
      <c r="A64" s="254">
        <v>31</v>
      </c>
      <c r="B64" s="255"/>
      <c r="C64" s="256"/>
      <c r="D64" s="137" t="s">
        <v>5</v>
      </c>
      <c r="E64" s="139">
        <f>E65</f>
        <v>637</v>
      </c>
      <c r="F64" s="139">
        <f t="shared" ref="F64" si="25">F65</f>
        <v>637</v>
      </c>
      <c r="G64" s="139">
        <v>0</v>
      </c>
      <c r="H64" s="139">
        <f t="shared" si="1"/>
        <v>0</v>
      </c>
    </row>
    <row r="65" spans="1:8" s="63" customFormat="1" ht="23.25" customHeight="1">
      <c r="A65" s="254">
        <v>3121</v>
      </c>
      <c r="B65" s="255"/>
      <c r="C65" s="256"/>
      <c r="D65" s="137" t="s">
        <v>196</v>
      </c>
      <c r="E65" s="139">
        <v>637</v>
      </c>
      <c r="F65" s="139">
        <v>637</v>
      </c>
      <c r="G65" s="139">
        <v>0</v>
      </c>
      <c r="H65" s="139">
        <f t="shared" si="1"/>
        <v>0</v>
      </c>
    </row>
    <row r="66" spans="1:8" s="63" customFormat="1" ht="23.25" customHeight="1">
      <c r="A66" s="249" t="s">
        <v>197</v>
      </c>
      <c r="B66" s="249"/>
      <c r="C66" s="249"/>
      <c r="D66" s="137" t="s">
        <v>198</v>
      </c>
      <c r="E66" s="139">
        <f>SUM(E67+E72)</f>
        <v>7948</v>
      </c>
      <c r="F66" s="139">
        <f>SUM(F67+F72)</f>
        <v>7948</v>
      </c>
      <c r="G66" s="139">
        <f>SUM(G67+G72)</f>
        <v>2954.84</v>
      </c>
      <c r="H66" s="139">
        <f t="shared" si="1"/>
        <v>37.177151484650231</v>
      </c>
    </row>
    <row r="67" spans="1:8" s="63" customFormat="1" ht="23.25" customHeight="1">
      <c r="A67" s="250" t="s">
        <v>175</v>
      </c>
      <c r="B67" s="250"/>
      <c r="C67" s="250"/>
      <c r="D67" s="138" t="s">
        <v>174</v>
      </c>
      <c r="E67" s="117">
        <f>E68</f>
        <v>7418</v>
      </c>
      <c r="F67" s="117">
        <f>E68</f>
        <v>7418</v>
      </c>
      <c r="G67" s="117">
        <f>G68</f>
        <v>2954.84</v>
      </c>
      <c r="H67" s="139">
        <f>SUM(G67/F67*100)</f>
        <v>39.833378269075226</v>
      </c>
    </row>
    <row r="68" spans="1:8" s="63" customFormat="1" ht="23.25" customHeight="1">
      <c r="A68" s="249">
        <v>3</v>
      </c>
      <c r="B68" s="249"/>
      <c r="C68" s="249"/>
      <c r="D68" s="137" t="s">
        <v>4</v>
      </c>
      <c r="E68" s="139">
        <f>E69</f>
        <v>7418</v>
      </c>
      <c r="F68" s="139">
        <f t="shared" ref="F68:G68" si="26">F69</f>
        <v>7418</v>
      </c>
      <c r="G68" s="139">
        <f t="shared" si="26"/>
        <v>2954.84</v>
      </c>
      <c r="H68" s="139">
        <f t="shared" si="1"/>
        <v>39.833378269075226</v>
      </c>
    </row>
    <row r="69" spans="1:8" s="63" customFormat="1" ht="23.25" customHeight="1">
      <c r="A69" s="249">
        <v>32</v>
      </c>
      <c r="B69" s="249"/>
      <c r="C69" s="249"/>
      <c r="D69" s="137" t="s">
        <v>11</v>
      </c>
      <c r="E69" s="139">
        <f>SUM(E70+E71)</f>
        <v>7418</v>
      </c>
      <c r="F69" s="139">
        <f t="shared" ref="F69:G69" si="27">SUM(F70+F71)</f>
        <v>7418</v>
      </c>
      <c r="G69" s="139">
        <f t="shared" si="27"/>
        <v>2954.84</v>
      </c>
      <c r="H69" s="139">
        <f t="shared" si="1"/>
        <v>39.833378269075226</v>
      </c>
    </row>
    <row r="70" spans="1:8" s="63" customFormat="1" ht="23.25" customHeight="1">
      <c r="A70" s="249">
        <v>3224</v>
      </c>
      <c r="B70" s="249"/>
      <c r="C70" s="249"/>
      <c r="D70" s="137" t="s">
        <v>203</v>
      </c>
      <c r="E70" s="139">
        <v>3100</v>
      </c>
      <c r="F70" s="139">
        <v>3100</v>
      </c>
      <c r="G70" s="139">
        <v>1806.23</v>
      </c>
      <c r="H70" s="139">
        <f t="shared" si="1"/>
        <v>58.265483870967735</v>
      </c>
    </row>
    <row r="71" spans="1:8" s="63" customFormat="1" ht="23.25" customHeight="1">
      <c r="A71" s="249">
        <v>3232</v>
      </c>
      <c r="B71" s="249"/>
      <c r="C71" s="249"/>
      <c r="D71" s="137" t="s">
        <v>93</v>
      </c>
      <c r="E71" s="139">
        <v>4318</v>
      </c>
      <c r="F71" s="139">
        <v>4318</v>
      </c>
      <c r="G71" s="139">
        <v>1148.6099999999999</v>
      </c>
      <c r="H71" s="139">
        <f t="shared" si="1"/>
        <v>26.600509495136638</v>
      </c>
    </row>
    <row r="72" spans="1:8" s="63" customFormat="1" ht="23.25" customHeight="1">
      <c r="A72" s="250" t="s">
        <v>205</v>
      </c>
      <c r="B72" s="250"/>
      <c r="C72" s="250"/>
      <c r="D72" s="138" t="s">
        <v>204</v>
      </c>
      <c r="E72" s="139">
        <f>E73</f>
        <v>530</v>
      </c>
      <c r="F72" s="139">
        <f t="shared" ref="F72:G73" si="28">F73</f>
        <v>530</v>
      </c>
      <c r="G72" s="139">
        <f t="shared" si="28"/>
        <v>0</v>
      </c>
      <c r="H72" s="139">
        <f t="shared" si="1"/>
        <v>0</v>
      </c>
    </row>
    <row r="73" spans="1:8" s="63" customFormat="1" ht="23.25" customHeight="1">
      <c r="A73" s="249">
        <v>3</v>
      </c>
      <c r="B73" s="249"/>
      <c r="C73" s="249"/>
      <c r="D73" s="137" t="s">
        <v>4</v>
      </c>
      <c r="E73" s="139">
        <f>E74</f>
        <v>530</v>
      </c>
      <c r="F73" s="139">
        <f t="shared" si="28"/>
        <v>530</v>
      </c>
      <c r="G73" s="139">
        <f t="shared" si="28"/>
        <v>0</v>
      </c>
      <c r="H73" s="139">
        <f t="shared" si="1"/>
        <v>0</v>
      </c>
    </row>
    <row r="74" spans="1:8" s="63" customFormat="1" ht="23.25" customHeight="1">
      <c r="A74" s="249">
        <v>32</v>
      </c>
      <c r="B74" s="249"/>
      <c r="C74" s="249"/>
      <c r="D74" s="137" t="s">
        <v>11</v>
      </c>
      <c r="E74" s="139">
        <f>E75</f>
        <v>530</v>
      </c>
      <c r="F74" s="139">
        <f t="shared" ref="F74:G74" si="29">F75</f>
        <v>530</v>
      </c>
      <c r="G74" s="139">
        <f t="shared" si="29"/>
        <v>0</v>
      </c>
      <c r="H74" s="139">
        <f t="shared" si="1"/>
        <v>0</v>
      </c>
    </row>
    <row r="75" spans="1:8" s="63" customFormat="1" ht="23.25" customHeight="1">
      <c r="A75" s="249">
        <v>3232</v>
      </c>
      <c r="B75" s="249"/>
      <c r="C75" s="249"/>
      <c r="D75" s="137" t="s">
        <v>93</v>
      </c>
      <c r="E75" s="139">
        <v>530</v>
      </c>
      <c r="F75" s="139">
        <v>530</v>
      </c>
      <c r="G75" s="139">
        <v>0</v>
      </c>
      <c r="H75" s="139">
        <f t="shared" si="1"/>
        <v>0</v>
      </c>
    </row>
    <row r="76" spans="1:8" s="63" customFormat="1" ht="23.25" customHeight="1">
      <c r="A76" s="249" t="s">
        <v>206</v>
      </c>
      <c r="B76" s="249"/>
      <c r="C76" s="249"/>
      <c r="D76" s="137" t="s">
        <v>207</v>
      </c>
      <c r="E76" s="139">
        <f>SUM(E77+E81+E109+E118+E129+E132+E136)</f>
        <v>279400</v>
      </c>
      <c r="F76" s="139">
        <f>SUM(F77+F81+F109+F118+F129+F132+F136)</f>
        <v>238641.52000000002</v>
      </c>
      <c r="G76" s="139">
        <f t="shared" ref="G76" si="30">SUM(G77+G81+G109+G118+G129+G132+G136)</f>
        <v>133927.99</v>
      </c>
      <c r="H76" s="139">
        <f t="shared" si="1"/>
        <v>56.12099269230265</v>
      </c>
    </row>
    <row r="77" spans="1:8" s="63" customFormat="1" ht="23.25" customHeight="1">
      <c r="A77" s="258" t="s">
        <v>179</v>
      </c>
      <c r="B77" s="259"/>
      <c r="C77" s="260"/>
      <c r="D77" s="138" t="s">
        <v>167</v>
      </c>
      <c r="E77" s="139">
        <f t="shared" ref="E77:E78" si="31">E78</f>
        <v>40700</v>
      </c>
      <c r="F77" s="139">
        <f t="shared" ref="F77" si="32">F78</f>
        <v>0</v>
      </c>
      <c r="G77" s="139">
        <f t="shared" ref="G77" si="33">G78</f>
        <v>0</v>
      </c>
      <c r="H77" s="139">
        <v>0</v>
      </c>
    </row>
    <row r="78" spans="1:8" s="63" customFormat="1" ht="23.25" customHeight="1">
      <c r="A78" s="254">
        <v>3</v>
      </c>
      <c r="B78" s="255"/>
      <c r="C78" s="256"/>
      <c r="D78" s="137" t="s">
        <v>4</v>
      </c>
      <c r="E78" s="139">
        <f t="shared" si="31"/>
        <v>40700</v>
      </c>
      <c r="F78" s="139">
        <f t="shared" ref="F78" si="34">F79</f>
        <v>0</v>
      </c>
      <c r="G78" s="139">
        <f t="shared" ref="G78" si="35">G79</f>
        <v>0</v>
      </c>
      <c r="H78" s="139">
        <v>0</v>
      </c>
    </row>
    <row r="79" spans="1:8" s="63" customFormat="1" ht="28.5" customHeight="1">
      <c r="A79" s="254">
        <v>37</v>
      </c>
      <c r="B79" s="255"/>
      <c r="C79" s="256"/>
      <c r="D79" s="137" t="s">
        <v>110</v>
      </c>
      <c r="E79" s="139">
        <f>E80</f>
        <v>40700</v>
      </c>
      <c r="F79" s="139">
        <f t="shared" ref="F79:G79" si="36">F80</f>
        <v>0</v>
      </c>
      <c r="G79" s="139">
        <f t="shared" si="36"/>
        <v>0</v>
      </c>
      <c r="H79" s="139">
        <v>0</v>
      </c>
    </row>
    <row r="80" spans="1:8" s="63" customFormat="1" ht="23.25" customHeight="1">
      <c r="A80" s="254">
        <v>3722</v>
      </c>
      <c r="B80" s="255"/>
      <c r="C80" s="256"/>
      <c r="D80" s="137" t="s">
        <v>112</v>
      </c>
      <c r="E80" s="139">
        <v>40700</v>
      </c>
      <c r="F80" s="139">
        <v>0</v>
      </c>
      <c r="G80" s="139">
        <v>0</v>
      </c>
      <c r="H80" s="139">
        <v>0</v>
      </c>
    </row>
    <row r="81" spans="1:8" s="63" customFormat="1" ht="23.25" customHeight="1">
      <c r="A81" s="250" t="s">
        <v>175</v>
      </c>
      <c r="B81" s="250"/>
      <c r="C81" s="250"/>
      <c r="D81" s="138" t="s">
        <v>174</v>
      </c>
      <c r="E81" s="117">
        <f>E82</f>
        <v>91671</v>
      </c>
      <c r="F81" s="117">
        <f t="shared" ref="F81:G81" si="37">F82</f>
        <v>91671</v>
      </c>
      <c r="G81" s="117">
        <f t="shared" si="37"/>
        <v>62568.500000000007</v>
      </c>
      <c r="H81" s="117">
        <f t="shared" si="1"/>
        <v>68.253318934014047</v>
      </c>
    </row>
    <row r="82" spans="1:8" s="63" customFormat="1" ht="23.25" customHeight="1">
      <c r="A82" s="254">
        <v>3</v>
      </c>
      <c r="B82" s="255"/>
      <c r="C82" s="256"/>
      <c r="D82" s="137" t="s">
        <v>4</v>
      </c>
      <c r="E82" s="139">
        <f>SUM(E83+E103+E105+E107)</f>
        <v>91671</v>
      </c>
      <c r="F82" s="139">
        <f t="shared" ref="F82" si="38">SUM(F83+F103+F105+F107)</f>
        <v>91671</v>
      </c>
      <c r="G82" s="139">
        <f>SUM(G83+G103+G105+G107)</f>
        <v>62568.500000000007</v>
      </c>
      <c r="H82" s="139">
        <f t="shared" si="1"/>
        <v>68.253318934014047</v>
      </c>
    </row>
    <row r="83" spans="1:8" s="63" customFormat="1" ht="23.25" customHeight="1">
      <c r="A83" s="254">
        <v>32</v>
      </c>
      <c r="B83" s="255"/>
      <c r="C83" s="256"/>
      <c r="D83" s="137" t="s">
        <v>11</v>
      </c>
      <c r="E83" s="139">
        <f>SUM(E84:E102)</f>
        <v>90767.19</v>
      </c>
      <c r="F83" s="139">
        <f t="shared" ref="F83:G83" si="39">SUM(F84:F102)</f>
        <v>90767.19</v>
      </c>
      <c r="G83" s="139">
        <f t="shared" si="39"/>
        <v>62226.160000000011</v>
      </c>
      <c r="H83" s="139">
        <f t="shared" si="1"/>
        <v>68.5557854110059</v>
      </c>
    </row>
    <row r="84" spans="1:8" s="63" customFormat="1" ht="23.25" customHeight="1">
      <c r="A84" s="254">
        <v>3211</v>
      </c>
      <c r="B84" s="255"/>
      <c r="C84" s="256"/>
      <c r="D84" s="137" t="s">
        <v>31</v>
      </c>
      <c r="E84" s="139">
        <v>5303</v>
      </c>
      <c r="F84" s="139">
        <v>5303</v>
      </c>
      <c r="G84" s="139">
        <v>3862.99</v>
      </c>
      <c r="H84" s="139">
        <f t="shared" si="1"/>
        <v>72.845370544974543</v>
      </c>
    </row>
    <row r="85" spans="1:8" ht="16.5" customHeight="1">
      <c r="A85" s="254">
        <v>3213</v>
      </c>
      <c r="B85" s="255"/>
      <c r="C85" s="256"/>
      <c r="D85" s="137" t="s">
        <v>83</v>
      </c>
      <c r="E85" s="139">
        <v>586.38</v>
      </c>
      <c r="F85" s="139">
        <v>586.38</v>
      </c>
      <c r="G85" s="139">
        <v>408.63</v>
      </c>
      <c r="H85" s="139">
        <f t="shared" si="1"/>
        <v>69.686892458815095</v>
      </c>
    </row>
    <row r="86" spans="1:8" ht="19.5" customHeight="1">
      <c r="A86" s="249">
        <v>3221</v>
      </c>
      <c r="B86" s="249"/>
      <c r="C86" s="249"/>
      <c r="D86" s="137" t="s">
        <v>209</v>
      </c>
      <c r="E86" s="139">
        <v>9563</v>
      </c>
      <c r="F86" s="139">
        <v>9563</v>
      </c>
      <c r="G86" s="139">
        <v>5383.11</v>
      </c>
      <c r="H86" s="139">
        <f t="shared" si="1"/>
        <v>56.291017463139184</v>
      </c>
    </row>
    <row r="87" spans="1:8" ht="24.75" customHeight="1">
      <c r="A87" s="254">
        <v>3223</v>
      </c>
      <c r="B87" s="255"/>
      <c r="C87" s="256"/>
      <c r="D87" s="137" t="s">
        <v>87</v>
      </c>
      <c r="E87" s="139">
        <v>28600</v>
      </c>
      <c r="F87" s="139">
        <v>28600</v>
      </c>
      <c r="G87" s="139">
        <v>21451.65</v>
      </c>
      <c r="H87" s="139">
        <f t="shared" si="1"/>
        <v>75.005769230769232</v>
      </c>
    </row>
    <row r="88" spans="1:8" ht="15" customHeight="1">
      <c r="A88" s="254">
        <v>3225</v>
      </c>
      <c r="B88" s="255"/>
      <c r="C88" s="256"/>
      <c r="D88" s="137" t="s">
        <v>210</v>
      </c>
      <c r="E88" s="139">
        <v>5120.5</v>
      </c>
      <c r="F88" s="139">
        <v>5120.5</v>
      </c>
      <c r="G88" s="139">
        <v>904.63</v>
      </c>
      <c r="H88" s="139">
        <f t="shared" si="1"/>
        <v>17.666829411190314</v>
      </c>
    </row>
    <row r="89" spans="1:8" ht="15" customHeight="1">
      <c r="A89" s="254">
        <v>3227</v>
      </c>
      <c r="B89" s="255"/>
      <c r="C89" s="256"/>
      <c r="D89" s="137" t="s">
        <v>211</v>
      </c>
      <c r="E89" s="139">
        <v>366.09</v>
      </c>
      <c r="F89" s="139">
        <v>366.09</v>
      </c>
      <c r="G89" s="139">
        <v>298</v>
      </c>
      <c r="H89" s="139">
        <f t="shared" si="1"/>
        <v>81.400748449834751</v>
      </c>
    </row>
    <row r="90" spans="1:8" ht="15" customHeight="1">
      <c r="A90" s="254">
        <v>3231</v>
      </c>
      <c r="B90" s="255"/>
      <c r="C90" s="256"/>
      <c r="D90" s="137" t="s">
        <v>92</v>
      </c>
      <c r="E90" s="139">
        <v>19823.080000000002</v>
      </c>
      <c r="F90" s="139">
        <v>19823.080000000002</v>
      </c>
      <c r="G90" s="139">
        <v>13031.37</v>
      </c>
      <c r="H90" s="139">
        <f t="shared" si="1"/>
        <v>65.738371635487525</v>
      </c>
    </row>
    <row r="91" spans="1:8" ht="15" customHeight="1">
      <c r="A91" s="254">
        <v>3233</v>
      </c>
      <c r="B91" s="255"/>
      <c r="C91" s="256"/>
      <c r="D91" s="137" t="s">
        <v>94</v>
      </c>
      <c r="E91" s="139">
        <v>78</v>
      </c>
      <c r="F91" s="139">
        <v>78</v>
      </c>
      <c r="G91" s="139">
        <v>78</v>
      </c>
      <c r="H91" s="139">
        <f t="shared" si="1"/>
        <v>100</v>
      </c>
    </row>
    <row r="92" spans="1:8" ht="17.25" customHeight="1">
      <c r="A92" s="254">
        <v>3234</v>
      </c>
      <c r="B92" s="255"/>
      <c r="C92" s="256"/>
      <c r="D92" s="137" t="s">
        <v>212</v>
      </c>
      <c r="E92" s="139">
        <v>11297.61</v>
      </c>
      <c r="F92" s="139">
        <v>11297.61</v>
      </c>
      <c r="G92" s="139">
        <v>6519.86</v>
      </c>
      <c r="H92" s="139">
        <f t="shared" si="1"/>
        <v>57.710082043901309</v>
      </c>
    </row>
    <row r="93" spans="1:8" ht="17.25" customHeight="1">
      <c r="A93" s="261">
        <v>3235</v>
      </c>
      <c r="B93" s="261"/>
      <c r="C93" s="261"/>
      <c r="D93" s="137" t="s">
        <v>96</v>
      </c>
      <c r="E93" s="139">
        <v>100</v>
      </c>
      <c r="F93" s="139">
        <v>100</v>
      </c>
      <c r="G93" s="139">
        <v>49.8</v>
      </c>
      <c r="H93" s="139">
        <f t="shared" si="1"/>
        <v>49.8</v>
      </c>
    </row>
    <row r="94" spans="1:8" ht="22.5" customHeight="1">
      <c r="A94" s="261">
        <v>3236</v>
      </c>
      <c r="B94" s="261"/>
      <c r="C94" s="261"/>
      <c r="D94" s="137" t="s">
        <v>97</v>
      </c>
      <c r="E94" s="139">
        <v>2500</v>
      </c>
      <c r="F94" s="139">
        <v>2500</v>
      </c>
      <c r="G94" s="139">
        <v>3120.65</v>
      </c>
      <c r="H94" s="139">
        <f t="shared" si="1"/>
        <v>124.82600000000002</v>
      </c>
    </row>
    <row r="95" spans="1:8" ht="22.5" customHeight="1">
      <c r="A95" s="261">
        <v>3237</v>
      </c>
      <c r="B95" s="261"/>
      <c r="C95" s="261"/>
      <c r="D95" s="137" t="s">
        <v>98</v>
      </c>
      <c r="E95" s="139">
        <v>2215.34</v>
      </c>
      <c r="F95" s="139">
        <v>2215.34</v>
      </c>
      <c r="G95" s="139">
        <v>1383.17</v>
      </c>
      <c r="H95" s="139">
        <f t="shared" si="1"/>
        <v>62.436014336399822</v>
      </c>
    </row>
    <row r="96" spans="1:8" ht="22.5" customHeight="1">
      <c r="A96" s="261">
        <v>3238</v>
      </c>
      <c r="B96" s="261"/>
      <c r="C96" s="261"/>
      <c r="D96" s="137" t="s">
        <v>99</v>
      </c>
      <c r="E96" s="139">
        <v>1813.72</v>
      </c>
      <c r="F96" s="139">
        <v>1813.72</v>
      </c>
      <c r="G96" s="139">
        <v>1140.1600000000001</v>
      </c>
      <c r="H96" s="139">
        <f t="shared" si="1"/>
        <v>62.86306596387535</v>
      </c>
    </row>
    <row r="97" spans="1:8" ht="22.5" customHeight="1">
      <c r="A97" s="261">
        <v>3239</v>
      </c>
      <c r="B97" s="261"/>
      <c r="C97" s="261"/>
      <c r="D97" s="137" t="s">
        <v>100</v>
      </c>
      <c r="E97" s="139">
        <v>1803.5</v>
      </c>
      <c r="F97" s="139">
        <v>1803.5</v>
      </c>
      <c r="G97" s="139">
        <v>577.95000000000005</v>
      </c>
      <c r="H97" s="139">
        <f t="shared" si="1"/>
        <v>32.046021624618795</v>
      </c>
    </row>
    <row r="98" spans="1:8" ht="15" customHeight="1">
      <c r="A98" s="261">
        <v>3292</v>
      </c>
      <c r="B98" s="261"/>
      <c r="C98" s="261"/>
      <c r="D98" s="137" t="s">
        <v>101</v>
      </c>
      <c r="E98" s="139">
        <v>197</v>
      </c>
      <c r="F98" s="139">
        <v>197</v>
      </c>
      <c r="G98" s="139">
        <v>0</v>
      </c>
      <c r="H98" s="139">
        <f>SUM(G98/F98*100)</f>
        <v>0</v>
      </c>
    </row>
    <row r="99" spans="1:8" ht="15" customHeight="1">
      <c r="A99" s="261">
        <v>3293</v>
      </c>
      <c r="B99" s="261"/>
      <c r="C99" s="261"/>
      <c r="D99" s="137" t="s">
        <v>102</v>
      </c>
      <c r="E99" s="139">
        <v>443.88</v>
      </c>
      <c r="F99" s="139">
        <v>443.88</v>
      </c>
      <c r="G99" s="139">
        <v>1047.76</v>
      </c>
      <c r="H99" s="139">
        <f>SUM(G99/F99*100)</f>
        <v>236.04577813823556</v>
      </c>
    </row>
    <row r="100" spans="1:8" ht="21" customHeight="1">
      <c r="A100" s="261">
        <v>3294</v>
      </c>
      <c r="B100" s="261"/>
      <c r="C100" s="261"/>
      <c r="D100" s="137" t="s">
        <v>137</v>
      </c>
      <c r="E100" s="139">
        <v>212.09</v>
      </c>
      <c r="F100" s="139">
        <v>212.09</v>
      </c>
      <c r="G100" s="139">
        <v>165</v>
      </c>
      <c r="H100" s="139">
        <f>SUM(G100/F100*100)</f>
        <v>77.797161582347115</v>
      </c>
    </row>
    <row r="101" spans="1:8" ht="21" customHeight="1">
      <c r="A101" s="261">
        <v>3295</v>
      </c>
      <c r="B101" s="261"/>
      <c r="C101" s="261"/>
      <c r="D101" s="137" t="s">
        <v>103</v>
      </c>
      <c r="E101" s="139">
        <v>80</v>
      </c>
      <c r="F101" s="139">
        <v>80</v>
      </c>
      <c r="G101" s="139">
        <v>0</v>
      </c>
      <c r="H101" s="139">
        <f>SUM(G101/F101*100)</f>
        <v>0</v>
      </c>
    </row>
    <row r="102" spans="1:8" ht="27" customHeight="1">
      <c r="A102" s="261">
        <v>3299</v>
      </c>
      <c r="B102" s="261"/>
      <c r="C102" s="261"/>
      <c r="D102" s="137" t="s">
        <v>208</v>
      </c>
      <c r="E102" s="139">
        <v>664</v>
      </c>
      <c r="F102" s="139">
        <v>664</v>
      </c>
      <c r="G102" s="139">
        <v>2803.43</v>
      </c>
      <c r="H102" s="139">
        <f>SUM(G102/F102*100)</f>
        <v>422.20331325301197</v>
      </c>
    </row>
    <row r="103" spans="1:8" ht="22.5" customHeight="1">
      <c r="A103" s="261">
        <v>34</v>
      </c>
      <c r="B103" s="261"/>
      <c r="C103" s="261"/>
      <c r="D103" s="137" t="s">
        <v>108</v>
      </c>
      <c r="E103" s="139">
        <f>E104</f>
        <v>265</v>
      </c>
      <c r="F103" s="139">
        <f t="shared" ref="F103:G103" si="40">F104</f>
        <v>265</v>
      </c>
      <c r="G103" s="139">
        <f t="shared" si="40"/>
        <v>177.86</v>
      </c>
      <c r="H103" s="139">
        <f t="shared" ref="H103:H123" si="41">SUM(G103/F103*100)</f>
        <v>67.11698113207548</v>
      </c>
    </row>
    <row r="104" spans="1:8" ht="22.5" customHeight="1">
      <c r="A104" s="261">
        <v>3431</v>
      </c>
      <c r="B104" s="261"/>
      <c r="C104" s="261"/>
      <c r="D104" s="137" t="s">
        <v>213</v>
      </c>
      <c r="E104" s="139">
        <v>265</v>
      </c>
      <c r="F104" s="139">
        <v>265</v>
      </c>
      <c r="G104" s="139">
        <v>177.86</v>
      </c>
      <c r="H104" s="139">
        <f t="shared" si="41"/>
        <v>67.11698113207548</v>
      </c>
    </row>
    <row r="105" spans="1:8" ht="27" customHeight="1">
      <c r="A105" s="261">
        <v>37</v>
      </c>
      <c r="B105" s="261"/>
      <c r="C105" s="261"/>
      <c r="D105" s="137" t="s">
        <v>215</v>
      </c>
      <c r="E105" s="139">
        <f>E106</f>
        <v>636</v>
      </c>
      <c r="F105" s="139">
        <f t="shared" ref="F105:G105" si="42">F106</f>
        <v>636</v>
      </c>
      <c r="G105" s="139">
        <f t="shared" si="42"/>
        <v>163.1</v>
      </c>
      <c r="H105" s="139">
        <f t="shared" si="41"/>
        <v>25.644654088050313</v>
      </c>
    </row>
    <row r="106" spans="1:8" ht="15" customHeight="1">
      <c r="A106" s="261">
        <v>3722</v>
      </c>
      <c r="B106" s="261"/>
      <c r="C106" s="261"/>
      <c r="D106" s="137" t="s">
        <v>214</v>
      </c>
      <c r="E106" s="139">
        <v>636</v>
      </c>
      <c r="F106" s="139">
        <v>636</v>
      </c>
      <c r="G106" s="139">
        <v>163.1</v>
      </c>
      <c r="H106" s="139">
        <f t="shared" si="41"/>
        <v>25.644654088050313</v>
      </c>
    </row>
    <row r="107" spans="1:8" ht="15" customHeight="1">
      <c r="A107" s="261">
        <v>38</v>
      </c>
      <c r="B107" s="261"/>
      <c r="C107" s="261"/>
      <c r="D107" s="137" t="s">
        <v>113</v>
      </c>
      <c r="E107" s="139">
        <f>E108</f>
        <v>2.81</v>
      </c>
      <c r="F107" s="139">
        <f t="shared" ref="F107:G107" si="43">F108</f>
        <v>2.81</v>
      </c>
      <c r="G107" s="139">
        <f t="shared" si="43"/>
        <v>1.38</v>
      </c>
      <c r="H107" s="139">
        <f t="shared" si="41"/>
        <v>49.110320284697508</v>
      </c>
    </row>
    <row r="108" spans="1:8" ht="23.25" customHeight="1">
      <c r="A108" s="261">
        <v>3812</v>
      </c>
      <c r="B108" s="261"/>
      <c r="C108" s="261"/>
      <c r="D108" s="137" t="s">
        <v>115</v>
      </c>
      <c r="E108" s="139">
        <v>2.81</v>
      </c>
      <c r="F108" s="139">
        <v>2.81</v>
      </c>
      <c r="G108" s="139">
        <v>1.38</v>
      </c>
      <c r="H108" s="139">
        <f t="shared" si="41"/>
        <v>49.110320284697508</v>
      </c>
    </row>
    <row r="109" spans="1:8" ht="15.75" customHeight="1">
      <c r="A109" s="257" t="s">
        <v>199</v>
      </c>
      <c r="B109" s="257"/>
      <c r="C109" s="257"/>
      <c r="D109" s="138" t="s">
        <v>185</v>
      </c>
      <c r="E109" s="117">
        <f>E110</f>
        <v>1009</v>
      </c>
      <c r="F109" s="117">
        <f t="shared" ref="F109:G109" si="44">F110</f>
        <v>1009</v>
      </c>
      <c r="G109" s="117">
        <f t="shared" si="44"/>
        <v>0</v>
      </c>
      <c r="H109" s="117">
        <f t="shared" si="41"/>
        <v>0</v>
      </c>
    </row>
    <row r="110" spans="1:8" ht="25.5" customHeight="1">
      <c r="A110" s="261">
        <v>3</v>
      </c>
      <c r="B110" s="261"/>
      <c r="C110" s="261"/>
      <c r="D110" s="137" t="s">
        <v>4</v>
      </c>
      <c r="E110" s="139">
        <f>SUM(E111+E116)</f>
        <v>1009</v>
      </c>
      <c r="F110" s="139">
        <f t="shared" ref="F110:G110" si="45">SUM(F111+F116)</f>
        <v>1009</v>
      </c>
      <c r="G110" s="139">
        <f t="shared" si="45"/>
        <v>0</v>
      </c>
      <c r="H110" s="139">
        <f t="shared" si="41"/>
        <v>0</v>
      </c>
    </row>
    <row r="111" spans="1:8" ht="20.25" customHeight="1">
      <c r="A111" s="261">
        <v>32</v>
      </c>
      <c r="B111" s="261"/>
      <c r="C111" s="261"/>
      <c r="D111" s="137" t="s">
        <v>11</v>
      </c>
      <c r="E111" s="139">
        <f>SUM(E112:E115)</f>
        <v>1000</v>
      </c>
      <c r="F111" s="139">
        <f>SUM(F112:F115)</f>
        <v>1000</v>
      </c>
      <c r="G111" s="139">
        <f t="shared" ref="G111" si="46">SUM(G112:G115)</f>
        <v>0</v>
      </c>
      <c r="H111" s="139">
        <f t="shared" si="41"/>
        <v>0</v>
      </c>
    </row>
    <row r="112" spans="1:8" ht="15" customHeight="1">
      <c r="A112" s="261">
        <v>3235</v>
      </c>
      <c r="B112" s="261"/>
      <c r="C112" s="261"/>
      <c r="D112" s="137" t="s">
        <v>96</v>
      </c>
      <c r="E112" s="139">
        <v>20</v>
      </c>
      <c r="F112" s="139">
        <v>20</v>
      </c>
      <c r="G112" s="139">
        <v>0</v>
      </c>
      <c r="H112" s="139">
        <f t="shared" si="41"/>
        <v>0</v>
      </c>
    </row>
    <row r="113" spans="1:12" ht="15" customHeight="1">
      <c r="A113" s="261">
        <v>3237</v>
      </c>
      <c r="B113" s="261"/>
      <c r="C113" s="261"/>
      <c r="D113" s="137" t="s">
        <v>98</v>
      </c>
      <c r="E113" s="139">
        <v>100</v>
      </c>
      <c r="F113" s="139">
        <v>100</v>
      </c>
      <c r="G113" s="139">
        <v>0</v>
      </c>
      <c r="H113" s="139">
        <f t="shared" si="41"/>
        <v>0</v>
      </c>
    </row>
    <row r="114" spans="1:12" ht="21.75" customHeight="1">
      <c r="A114" s="261">
        <v>3239</v>
      </c>
      <c r="B114" s="261"/>
      <c r="C114" s="261"/>
      <c r="D114" s="137" t="s">
        <v>100</v>
      </c>
      <c r="E114" s="139">
        <v>100</v>
      </c>
      <c r="F114" s="139">
        <v>100</v>
      </c>
      <c r="G114" s="139">
        <v>0</v>
      </c>
      <c r="H114" s="139">
        <f t="shared" si="41"/>
        <v>0</v>
      </c>
    </row>
    <row r="115" spans="1:12" ht="21.75" customHeight="1">
      <c r="A115" s="261">
        <v>3299</v>
      </c>
      <c r="B115" s="261"/>
      <c r="C115" s="261"/>
      <c r="D115" s="137" t="s">
        <v>208</v>
      </c>
      <c r="E115" s="139">
        <v>780</v>
      </c>
      <c r="F115" s="139">
        <v>780</v>
      </c>
      <c r="G115" s="139">
        <v>0</v>
      </c>
      <c r="H115" s="139">
        <f t="shared" si="41"/>
        <v>0</v>
      </c>
    </row>
    <row r="116" spans="1:12" ht="21.75" customHeight="1">
      <c r="A116" s="261">
        <v>34</v>
      </c>
      <c r="B116" s="261"/>
      <c r="C116" s="261"/>
      <c r="D116" s="137" t="s">
        <v>108</v>
      </c>
      <c r="E116" s="139">
        <f>E117</f>
        <v>9</v>
      </c>
      <c r="F116" s="139">
        <v>9</v>
      </c>
      <c r="G116" s="139">
        <f t="shared" ref="G116" si="47">G117</f>
        <v>0</v>
      </c>
      <c r="H116" s="139">
        <f t="shared" si="41"/>
        <v>0</v>
      </c>
    </row>
    <row r="117" spans="1:12" ht="21.75" customHeight="1">
      <c r="A117" s="261">
        <v>3433</v>
      </c>
      <c r="B117" s="261"/>
      <c r="C117" s="261"/>
      <c r="D117" s="137" t="s">
        <v>122</v>
      </c>
      <c r="E117" s="139">
        <v>9</v>
      </c>
      <c r="F117" s="139">
        <v>9</v>
      </c>
      <c r="G117" s="139">
        <v>0</v>
      </c>
      <c r="H117" s="139">
        <f t="shared" si="41"/>
        <v>0</v>
      </c>
    </row>
    <row r="118" spans="1:12" ht="15" customHeight="1">
      <c r="A118" s="257" t="s">
        <v>201</v>
      </c>
      <c r="B118" s="257"/>
      <c r="C118" s="257"/>
      <c r="D118" s="138" t="s">
        <v>194</v>
      </c>
      <c r="E118" s="117">
        <f>SUM(E120+E126+E128)</f>
        <v>26808</v>
      </c>
      <c r="F118" s="117">
        <f t="shared" ref="F118" si="48">SUM(F120+F126+F128)</f>
        <v>26749.52</v>
      </c>
      <c r="G118" s="117">
        <f>SUM(G120+G126+G128)</f>
        <v>8573.57</v>
      </c>
      <c r="H118" s="139">
        <f t="shared" si="41"/>
        <v>32.051304098166995</v>
      </c>
      <c r="J118" s="134"/>
      <c r="K118" s="134"/>
      <c r="L118" s="134"/>
    </row>
    <row r="119" spans="1:12">
      <c r="A119" s="249">
        <v>3</v>
      </c>
      <c r="B119" s="249"/>
      <c r="C119" s="249"/>
      <c r="D119" s="137" t="s">
        <v>4</v>
      </c>
      <c r="E119" s="139">
        <f>SUM(E120+E126+E128)</f>
        <v>26808</v>
      </c>
      <c r="F119" s="139">
        <f t="shared" ref="F119:G119" si="49">SUM(F120+F126+F128)</f>
        <v>26749.52</v>
      </c>
      <c r="G119" s="139">
        <f t="shared" si="49"/>
        <v>8573.57</v>
      </c>
      <c r="H119" s="139">
        <f t="shared" si="41"/>
        <v>32.051304098166995</v>
      </c>
    </row>
    <row r="120" spans="1:12">
      <c r="A120" s="249">
        <v>32</v>
      </c>
      <c r="B120" s="249"/>
      <c r="C120" s="249"/>
      <c r="D120" s="137" t="s">
        <v>11</v>
      </c>
      <c r="E120" s="139">
        <f>SUM(E121:E125)</f>
        <v>4600</v>
      </c>
      <c r="F120" s="139">
        <f t="shared" ref="F120:G120" si="50">SUM(F121:F125)</f>
        <v>4600</v>
      </c>
      <c r="G120" s="139">
        <f t="shared" si="50"/>
        <v>7624.05</v>
      </c>
      <c r="H120" s="139">
        <f t="shared" si="41"/>
        <v>165.74021739130436</v>
      </c>
    </row>
    <row r="121" spans="1:12" ht="15" customHeight="1">
      <c r="A121" s="249">
        <v>3221</v>
      </c>
      <c r="B121" s="249"/>
      <c r="C121" s="249"/>
      <c r="D121" s="137" t="s">
        <v>209</v>
      </c>
      <c r="E121" s="139">
        <v>3300</v>
      </c>
      <c r="F121" s="139">
        <v>3300</v>
      </c>
      <c r="G121" s="139">
        <v>3092.75</v>
      </c>
      <c r="H121" s="139">
        <f t="shared" si="41"/>
        <v>93.719696969696969</v>
      </c>
    </row>
    <row r="122" spans="1:12" ht="15" customHeight="1">
      <c r="A122" s="249">
        <v>3237</v>
      </c>
      <c r="B122" s="249"/>
      <c r="C122" s="249"/>
      <c r="D122" s="137" t="s">
        <v>98</v>
      </c>
      <c r="E122" s="139">
        <v>450</v>
      </c>
      <c r="F122" s="139">
        <v>450</v>
      </c>
      <c r="G122" s="139">
        <v>0</v>
      </c>
      <c r="H122" s="139">
        <f t="shared" si="41"/>
        <v>0</v>
      </c>
    </row>
    <row r="123" spans="1:12" ht="22.5" customHeight="1">
      <c r="A123" s="249">
        <v>3239</v>
      </c>
      <c r="B123" s="249"/>
      <c r="C123" s="249"/>
      <c r="D123" s="137" t="s">
        <v>100</v>
      </c>
      <c r="E123" s="139">
        <v>500</v>
      </c>
      <c r="F123" s="139">
        <v>500</v>
      </c>
      <c r="G123" s="139">
        <v>0</v>
      </c>
      <c r="H123" s="139">
        <f t="shared" si="41"/>
        <v>0</v>
      </c>
    </row>
    <row r="124" spans="1:12" ht="22.5" customHeight="1">
      <c r="A124" s="249">
        <v>3293</v>
      </c>
      <c r="B124" s="249"/>
      <c r="C124" s="249"/>
      <c r="D124" s="137" t="s">
        <v>102</v>
      </c>
      <c r="E124" s="139">
        <v>150</v>
      </c>
      <c r="F124" s="139">
        <v>150</v>
      </c>
      <c r="G124" s="139">
        <v>3531.3</v>
      </c>
      <c r="H124" s="139">
        <f t="shared" si="1"/>
        <v>2354.2000000000003</v>
      </c>
    </row>
    <row r="125" spans="1:12" ht="22.5" customHeight="1">
      <c r="A125" s="261">
        <v>3299</v>
      </c>
      <c r="B125" s="261"/>
      <c r="C125" s="261"/>
      <c r="D125" s="137" t="s">
        <v>208</v>
      </c>
      <c r="E125" s="139">
        <v>200</v>
      </c>
      <c r="F125" s="139">
        <v>200</v>
      </c>
      <c r="G125" s="139">
        <v>1000</v>
      </c>
      <c r="H125" s="139">
        <f t="shared" ref="H125:H128" si="51">SUM(G125/F125*100)</f>
        <v>500</v>
      </c>
    </row>
    <row r="126" spans="1:12" ht="26.25" customHeight="1">
      <c r="A126" s="249">
        <v>37</v>
      </c>
      <c r="B126" s="249"/>
      <c r="C126" s="249"/>
      <c r="D126" s="137" t="s">
        <v>215</v>
      </c>
      <c r="E126" s="139">
        <f>E127</f>
        <v>21200</v>
      </c>
      <c r="F126" s="139">
        <f t="shared" ref="F126:G126" si="52">F127</f>
        <v>21200</v>
      </c>
      <c r="G126" s="139">
        <f t="shared" si="52"/>
        <v>0</v>
      </c>
      <c r="H126" s="139">
        <f t="shared" si="51"/>
        <v>0</v>
      </c>
    </row>
    <row r="127" spans="1:12" ht="15" customHeight="1">
      <c r="A127" s="249">
        <v>3722</v>
      </c>
      <c r="B127" s="249"/>
      <c r="C127" s="249"/>
      <c r="D127" s="137" t="s">
        <v>214</v>
      </c>
      <c r="E127" s="139">
        <v>21200</v>
      </c>
      <c r="F127" s="139">
        <v>21200</v>
      </c>
      <c r="G127" s="139">
        <v>0</v>
      </c>
      <c r="H127" s="139">
        <f t="shared" si="51"/>
        <v>0</v>
      </c>
    </row>
    <row r="128" spans="1:12" ht="15" customHeight="1">
      <c r="A128" s="249">
        <v>38</v>
      </c>
      <c r="B128" s="249"/>
      <c r="C128" s="249"/>
      <c r="D128" s="137" t="s">
        <v>113</v>
      </c>
      <c r="E128" s="139">
        <v>1008</v>
      </c>
      <c r="F128" s="139">
        <v>949.52</v>
      </c>
      <c r="G128" s="139">
        <v>949.52</v>
      </c>
      <c r="H128" s="139">
        <f t="shared" si="51"/>
        <v>100</v>
      </c>
    </row>
    <row r="129" spans="1:8" s="63" customFormat="1" ht="15" customHeight="1">
      <c r="A129" s="258" t="s">
        <v>251</v>
      </c>
      <c r="B129" s="259"/>
      <c r="C129" s="260"/>
      <c r="D129" s="138" t="s">
        <v>252</v>
      </c>
      <c r="E129" s="139">
        <f>E130</f>
        <v>116132</v>
      </c>
      <c r="F129" s="139">
        <f t="shared" ref="F129:G130" si="53">F130</f>
        <v>116132</v>
      </c>
      <c r="G129" s="139">
        <f t="shared" si="53"/>
        <v>62275.92</v>
      </c>
      <c r="H129" s="117">
        <f t="shared" ref="H129:H131" si="54">SUM(G129/F129*100)</f>
        <v>53.62511624702924</v>
      </c>
    </row>
    <row r="130" spans="1:8" s="63" customFormat="1" ht="26.25" customHeight="1">
      <c r="A130" s="249">
        <v>37</v>
      </c>
      <c r="B130" s="249"/>
      <c r="C130" s="249"/>
      <c r="D130" s="137" t="s">
        <v>215</v>
      </c>
      <c r="E130" s="139">
        <f>E131</f>
        <v>116132</v>
      </c>
      <c r="F130" s="139">
        <f t="shared" si="53"/>
        <v>116132</v>
      </c>
      <c r="G130" s="139">
        <f t="shared" si="53"/>
        <v>62275.92</v>
      </c>
      <c r="H130" s="139">
        <f t="shared" si="54"/>
        <v>53.62511624702924</v>
      </c>
    </row>
    <row r="131" spans="1:8" s="63" customFormat="1" ht="15" customHeight="1">
      <c r="A131" s="249">
        <v>3722</v>
      </c>
      <c r="B131" s="249"/>
      <c r="C131" s="249"/>
      <c r="D131" s="137" t="s">
        <v>214</v>
      </c>
      <c r="E131" s="139">
        <v>116132</v>
      </c>
      <c r="F131" s="139">
        <v>116132</v>
      </c>
      <c r="G131" s="139">
        <v>62275.92</v>
      </c>
      <c r="H131" s="139">
        <f t="shared" si="54"/>
        <v>53.62511624702924</v>
      </c>
    </row>
    <row r="132" spans="1:8" s="63" customFormat="1" ht="15" customHeight="1">
      <c r="A132" s="258" t="s">
        <v>253</v>
      </c>
      <c r="B132" s="259"/>
      <c r="C132" s="260"/>
      <c r="D132" s="138" t="s">
        <v>254</v>
      </c>
      <c r="E132" s="139">
        <f>SUM(E133:E135)</f>
        <v>1580</v>
      </c>
      <c r="F132" s="139">
        <f>SUM(F133:F135)</f>
        <v>1580</v>
      </c>
      <c r="G132" s="139">
        <f>SUM(G133:G135)</f>
        <v>60</v>
      </c>
      <c r="H132" s="117">
        <f t="shared" ref="H132" si="55">SUM(G132/F132*100)</f>
        <v>3.79746835443038</v>
      </c>
    </row>
    <row r="133" spans="1:8" ht="15" customHeight="1">
      <c r="A133" s="249">
        <v>3211</v>
      </c>
      <c r="B133" s="249"/>
      <c r="C133" s="249"/>
      <c r="D133" s="137" t="s">
        <v>31</v>
      </c>
      <c r="E133" s="139">
        <v>180</v>
      </c>
      <c r="F133" s="139">
        <v>180</v>
      </c>
      <c r="G133" s="139">
        <v>60</v>
      </c>
      <c r="H133" s="139">
        <f t="shared" ref="H133:H138" si="56">SUM(G133/F133*100)</f>
        <v>33.333333333333329</v>
      </c>
    </row>
    <row r="134" spans="1:8" ht="15" customHeight="1">
      <c r="A134" s="254">
        <v>3225</v>
      </c>
      <c r="B134" s="255"/>
      <c r="C134" s="256"/>
      <c r="D134" s="137" t="s">
        <v>210</v>
      </c>
      <c r="E134" s="139">
        <v>500</v>
      </c>
      <c r="F134" s="139">
        <v>500</v>
      </c>
      <c r="G134" s="139">
        <v>0</v>
      </c>
      <c r="H134" s="139">
        <f t="shared" si="56"/>
        <v>0</v>
      </c>
    </row>
    <row r="135" spans="1:8" s="63" customFormat="1" ht="15" customHeight="1">
      <c r="A135" s="254">
        <v>3299</v>
      </c>
      <c r="B135" s="255"/>
      <c r="C135" s="256"/>
      <c r="D135" s="137" t="s">
        <v>208</v>
      </c>
      <c r="E135" s="139">
        <v>900</v>
      </c>
      <c r="F135" s="139">
        <v>900</v>
      </c>
      <c r="G135" s="139">
        <v>0</v>
      </c>
      <c r="H135" s="139">
        <f t="shared" si="56"/>
        <v>0</v>
      </c>
    </row>
    <row r="136" spans="1:8" ht="15" customHeight="1">
      <c r="A136" s="258" t="s">
        <v>216</v>
      </c>
      <c r="B136" s="259"/>
      <c r="C136" s="260"/>
      <c r="D136" s="138" t="s">
        <v>217</v>
      </c>
      <c r="E136" s="117">
        <f>E137</f>
        <v>1500</v>
      </c>
      <c r="F136" s="117">
        <f t="shared" ref="F136:G136" si="57">F137</f>
        <v>1500</v>
      </c>
      <c r="G136" s="117">
        <f t="shared" si="57"/>
        <v>450</v>
      </c>
      <c r="H136" s="139">
        <f t="shared" si="56"/>
        <v>30</v>
      </c>
    </row>
    <row r="137" spans="1:8">
      <c r="A137" s="249">
        <v>3</v>
      </c>
      <c r="B137" s="249"/>
      <c r="C137" s="249"/>
      <c r="D137" s="137" t="s">
        <v>4</v>
      </c>
      <c r="E137" s="139">
        <f>E138</f>
        <v>1500</v>
      </c>
      <c r="F137" s="139">
        <f t="shared" ref="F137:G138" si="58">F138</f>
        <v>1500</v>
      </c>
      <c r="G137" s="139">
        <f t="shared" si="58"/>
        <v>450</v>
      </c>
      <c r="H137" s="139">
        <f t="shared" si="56"/>
        <v>30</v>
      </c>
    </row>
    <row r="138" spans="1:8">
      <c r="A138" s="249">
        <v>32</v>
      </c>
      <c r="B138" s="249"/>
      <c r="C138" s="249"/>
      <c r="D138" s="137" t="s">
        <v>11</v>
      </c>
      <c r="E138" s="139">
        <f>E139</f>
        <v>1500</v>
      </c>
      <c r="F138" s="139">
        <v>1500</v>
      </c>
      <c r="G138" s="139">
        <f t="shared" si="58"/>
        <v>450</v>
      </c>
      <c r="H138" s="139">
        <f t="shared" si="56"/>
        <v>30</v>
      </c>
    </row>
    <row r="139" spans="1:8">
      <c r="A139" s="249">
        <v>3211</v>
      </c>
      <c r="B139" s="249"/>
      <c r="C139" s="249"/>
      <c r="D139" s="137" t="s">
        <v>31</v>
      </c>
      <c r="E139" s="139">
        <v>1500</v>
      </c>
      <c r="F139" s="139">
        <v>1500</v>
      </c>
      <c r="G139" s="139">
        <v>450</v>
      </c>
      <c r="H139" s="139">
        <f t="shared" ref="H139" si="59">SUM(G139/F139*100)</f>
        <v>30</v>
      </c>
    </row>
    <row r="140" spans="1:8">
      <c r="A140" s="257" t="s">
        <v>218</v>
      </c>
      <c r="B140" s="257"/>
      <c r="C140" s="257"/>
      <c r="D140" s="138" t="s">
        <v>219</v>
      </c>
      <c r="E140" s="117">
        <f t="shared" ref="E140:G142" si="60">E141</f>
        <v>140</v>
      </c>
      <c r="F140" s="117">
        <f t="shared" si="60"/>
        <v>140</v>
      </c>
      <c r="G140" s="117">
        <f t="shared" si="60"/>
        <v>0</v>
      </c>
      <c r="H140" s="117">
        <f t="shared" ref="H140:H144" si="61">SUM(G140/F140*100)</f>
        <v>0</v>
      </c>
    </row>
    <row r="141" spans="1:8">
      <c r="A141" s="250" t="s">
        <v>201</v>
      </c>
      <c r="B141" s="250"/>
      <c r="C141" s="250"/>
      <c r="D141" s="138" t="s">
        <v>252</v>
      </c>
      <c r="E141" s="117">
        <f t="shared" si="60"/>
        <v>140</v>
      </c>
      <c r="F141" s="117">
        <f t="shared" si="60"/>
        <v>140</v>
      </c>
      <c r="G141" s="117">
        <f t="shared" si="60"/>
        <v>0</v>
      </c>
      <c r="H141" s="117">
        <f t="shared" si="61"/>
        <v>0</v>
      </c>
    </row>
    <row r="142" spans="1:8" ht="15" customHeight="1">
      <c r="A142" s="249">
        <v>3</v>
      </c>
      <c r="B142" s="249"/>
      <c r="C142" s="249"/>
      <c r="D142" s="137" t="s">
        <v>4</v>
      </c>
      <c r="E142" s="139">
        <f t="shared" si="60"/>
        <v>140</v>
      </c>
      <c r="F142" s="139">
        <f t="shared" si="60"/>
        <v>140</v>
      </c>
      <c r="G142" s="139">
        <f t="shared" si="60"/>
        <v>0</v>
      </c>
      <c r="H142" s="139">
        <f t="shared" si="61"/>
        <v>0</v>
      </c>
    </row>
    <row r="143" spans="1:8" ht="15" customHeight="1">
      <c r="A143" s="249">
        <v>32</v>
      </c>
      <c r="B143" s="249"/>
      <c r="C143" s="249"/>
      <c r="D143" s="137" t="s">
        <v>11</v>
      </c>
      <c r="E143" s="139">
        <f>E144</f>
        <v>140</v>
      </c>
      <c r="F143" s="139">
        <f t="shared" ref="F143:G143" si="62">F144</f>
        <v>140</v>
      </c>
      <c r="G143" s="139">
        <f t="shared" si="62"/>
        <v>0</v>
      </c>
      <c r="H143" s="139">
        <f t="shared" si="61"/>
        <v>0</v>
      </c>
    </row>
    <row r="144" spans="1:8" ht="15" customHeight="1">
      <c r="A144" s="249">
        <v>3222</v>
      </c>
      <c r="B144" s="249"/>
      <c r="C144" s="249"/>
      <c r="D144" s="137" t="s">
        <v>86</v>
      </c>
      <c r="E144" s="139">
        <v>140</v>
      </c>
      <c r="F144" s="139">
        <v>140</v>
      </c>
      <c r="G144" s="139">
        <v>0</v>
      </c>
      <c r="H144" s="139">
        <f t="shared" si="61"/>
        <v>0</v>
      </c>
    </row>
    <row r="145" spans="1:18" ht="15" customHeight="1">
      <c r="A145" s="250" t="s">
        <v>223</v>
      </c>
      <c r="B145" s="250"/>
      <c r="C145" s="250"/>
      <c r="D145" s="138" t="s">
        <v>224</v>
      </c>
      <c r="E145" s="117">
        <f>SUM(E146+E155+E164)</f>
        <v>51500</v>
      </c>
      <c r="F145" s="117">
        <f t="shared" ref="F145:G145" si="63">SUM(F146+F155+F164)</f>
        <v>54200</v>
      </c>
      <c r="G145" s="117">
        <f t="shared" si="63"/>
        <v>40518.770000000004</v>
      </c>
      <c r="H145" s="117">
        <f t="shared" ref="H145" si="64">SUM(G145/F145*100)</f>
        <v>74.757878228782289</v>
      </c>
    </row>
    <row r="146" spans="1:18" ht="15" customHeight="1">
      <c r="A146" s="250" t="s">
        <v>179</v>
      </c>
      <c r="B146" s="250"/>
      <c r="C146" s="250"/>
      <c r="D146" s="138" t="s">
        <v>255</v>
      </c>
      <c r="E146" s="117">
        <f>E147</f>
        <v>7210</v>
      </c>
      <c r="F146" s="117">
        <f t="shared" ref="F146:G146" si="65">F147</f>
        <v>9652</v>
      </c>
      <c r="G146" s="117">
        <f t="shared" si="65"/>
        <v>7323.26</v>
      </c>
      <c r="H146" s="117">
        <f t="shared" ref="H146" si="66">SUM(G146/F146*100)</f>
        <v>75.872979693327807</v>
      </c>
    </row>
    <row r="147" spans="1:18" ht="15" customHeight="1">
      <c r="A147" s="249">
        <v>3</v>
      </c>
      <c r="B147" s="249"/>
      <c r="C147" s="249"/>
      <c r="D147" s="137" t="s">
        <v>4</v>
      </c>
      <c r="E147" s="139">
        <f>SUM(E148+E152)</f>
        <v>7210</v>
      </c>
      <c r="F147" s="139">
        <f t="shared" ref="F147:G147" si="67">SUM(F148+F152)</f>
        <v>9652</v>
      </c>
      <c r="G147" s="139">
        <f t="shared" si="67"/>
        <v>7323.26</v>
      </c>
      <c r="H147" s="139">
        <f t="shared" ref="H147:H148" si="68">SUM(G147/F147*100)</f>
        <v>75.872979693327807</v>
      </c>
    </row>
    <row r="148" spans="1:18" ht="17.25" customHeight="1">
      <c r="A148" s="249">
        <v>31</v>
      </c>
      <c r="B148" s="249"/>
      <c r="C148" s="249"/>
      <c r="D148" s="137" t="s">
        <v>5</v>
      </c>
      <c r="E148" s="139">
        <f>SUM(E149:E151)</f>
        <v>6930</v>
      </c>
      <c r="F148" s="139">
        <f t="shared" ref="F148:G148" si="69">SUM(F149:F151)</f>
        <v>9272</v>
      </c>
      <c r="G148" s="139">
        <f t="shared" si="69"/>
        <v>7058.54</v>
      </c>
      <c r="H148" s="139">
        <f t="shared" si="68"/>
        <v>76.127480586712679</v>
      </c>
    </row>
    <row r="149" spans="1:18" ht="15" customHeight="1">
      <c r="A149" s="249">
        <v>3111</v>
      </c>
      <c r="B149" s="249"/>
      <c r="C149" s="249"/>
      <c r="D149" s="137" t="s">
        <v>29</v>
      </c>
      <c r="E149" s="139">
        <v>5460</v>
      </c>
      <c r="F149" s="139">
        <v>7460</v>
      </c>
      <c r="G149" s="139">
        <v>5590.42</v>
      </c>
      <c r="H149" s="139">
        <f t="shared" ref="H149" si="70">SUM(G149/F149*100)</f>
        <v>74.938605898123328</v>
      </c>
    </row>
    <row r="150" spans="1:18" ht="15" customHeight="1">
      <c r="A150" s="249">
        <v>3121</v>
      </c>
      <c r="B150" s="249"/>
      <c r="C150" s="249"/>
      <c r="D150" s="137" t="s">
        <v>79</v>
      </c>
      <c r="E150" s="139">
        <v>560</v>
      </c>
      <c r="F150" s="139">
        <v>602</v>
      </c>
      <c r="G150" s="139">
        <v>516</v>
      </c>
      <c r="H150" s="139">
        <f t="shared" ref="H150:H151" si="71">SUM(G150/F150*100)</f>
        <v>85.714285714285708</v>
      </c>
    </row>
    <row r="151" spans="1:18" ht="15" customHeight="1">
      <c r="A151" s="249">
        <v>3132</v>
      </c>
      <c r="B151" s="249"/>
      <c r="C151" s="249"/>
      <c r="D151" s="137" t="s">
        <v>81</v>
      </c>
      <c r="E151" s="139">
        <v>910</v>
      </c>
      <c r="F151" s="139">
        <v>1210</v>
      </c>
      <c r="G151" s="139">
        <v>952.12</v>
      </c>
      <c r="H151" s="139">
        <f t="shared" si="71"/>
        <v>78.687603305785132</v>
      </c>
    </row>
    <row r="152" spans="1:18" ht="15" customHeight="1">
      <c r="A152" s="249">
        <v>32</v>
      </c>
      <c r="B152" s="249"/>
      <c r="C152" s="249"/>
      <c r="D152" s="137" t="s">
        <v>222</v>
      </c>
      <c r="E152" s="139">
        <f>SUM(E153+E154)</f>
        <v>280</v>
      </c>
      <c r="F152" s="139">
        <f t="shared" ref="F152:G152" si="72">SUM(F153+F154)</f>
        <v>380</v>
      </c>
      <c r="G152" s="139">
        <f t="shared" si="72"/>
        <v>264.72000000000003</v>
      </c>
      <c r="H152" s="139">
        <f t="shared" ref="H152:H153" si="73">SUM(G152/F152*100)</f>
        <v>69.663157894736855</v>
      </c>
    </row>
    <row r="153" spans="1:18" ht="15" customHeight="1">
      <c r="A153" s="254">
        <v>3211</v>
      </c>
      <c r="B153" s="255"/>
      <c r="C153" s="256"/>
      <c r="D153" s="137" t="s">
        <v>256</v>
      </c>
      <c r="E153" s="139">
        <v>70</v>
      </c>
      <c r="F153" s="139">
        <v>70</v>
      </c>
      <c r="G153" s="139">
        <v>5.92</v>
      </c>
      <c r="H153" s="139">
        <f t="shared" si="73"/>
        <v>8.4571428571428573</v>
      </c>
    </row>
    <row r="154" spans="1:18" s="113" customFormat="1" ht="15" customHeight="1">
      <c r="A154" s="249">
        <v>3212</v>
      </c>
      <c r="B154" s="249"/>
      <c r="C154" s="249"/>
      <c r="D154" s="137" t="s">
        <v>82</v>
      </c>
      <c r="E154" s="139">
        <v>210</v>
      </c>
      <c r="F154" s="139">
        <v>310</v>
      </c>
      <c r="G154" s="139">
        <v>258.8</v>
      </c>
      <c r="H154" s="139">
        <f t="shared" ref="H154:H156" si="74">SUM(G154/F154*100)</f>
        <v>83.483870967741936</v>
      </c>
    </row>
    <row r="155" spans="1:18" ht="15" customHeight="1">
      <c r="A155" s="250" t="s">
        <v>201</v>
      </c>
      <c r="B155" s="250"/>
      <c r="C155" s="250"/>
      <c r="D155" s="138" t="s">
        <v>252</v>
      </c>
      <c r="E155" s="117">
        <f>E156</f>
        <v>6644</v>
      </c>
      <c r="F155" s="117">
        <f t="shared" ref="F155:G155" si="75">F156</f>
        <v>6683.2</v>
      </c>
      <c r="G155" s="117">
        <f t="shared" si="75"/>
        <v>4979.33</v>
      </c>
      <c r="H155" s="117">
        <f t="shared" si="74"/>
        <v>74.505177160641608</v>
      </c>
    </row>
    <row r="156" spans="1:18" ht="15" customHeight="1">
      <c r="A156" s="249">
        <v>3</v>
      </c>
      <c r="B156" s="249"/>
      <c r="C156" s="249"/>
      <c r="D156" s="137" t="s">
        <v>4</v>
      </c>
      <c r="E156" s="117">
        <f>SUM(E157+E161)</f>
        <v>6644</v>
      </c>
      <c r="F156" s="117">
        <f t="shared" ref="F156:G156" si="76">SUM(F157+F161)</f>
        <v>6683.2</v>
      </c>
      <c r="G156" s="117">
        <f t="shared" si="76"/>
        <v>4979.33</v>
      </c>
      <c r="H156" s="117">
        <f t="shared" si="74"/>
        <v>74.505177160641608</v>
      </c>
    </row>
    <row r="157" spans="1:18" ht="15" customHeight="1">
      <c r="A157" s="249">
        <v>31</v>
      </c>
      <c r="B157" s="249"/>
      <c r="C157" s="249"/>
      <c r="D157" s="137" t="s">
        <v>5</v>
      </c>
      <c r="E157" s="139">
        <f>SUM(E158:E160)</f>
        <v>6386</v>
      </c>
      <c r="F157" s="139">
        <f t="shared" ref="F157:G157" si="77">SUM(F158:F160)</f>
        <v>6425.2</v>
      </c>
      <c r="G157" s="139">
        <f t="shared" si="77"/>
        <v>4803.59</v>
      </c>
      <c r="H157" s="139">
        <f t="shared" ref="H157" si="78">SUM(G157/F157*100)</f>
        <v>74.761719479549285</v>
      </c>
    </row>
    <row r="158" spans="1:18" ht="15" customHeight="1">
      <c r="A158" s="249">
        <v>3111</v>
      </c>
      <c r="B158" s="249"/>
      <c r="C158" s="249"/>
      <c r="D158" s="137" t="s">
        <v>29</v>
      </c>
      <c r="E158" s="139">
        <v>5031</v>
      </c>
      <c r="F158" s="139">
        <v>5031</v>
      </c>
      <c r="G158" s="139">
        <v>3857.5</v>
      </c>
      <c r="H158" s="139">
        <f t="shared" ref="H158:H159" si="79">SUM(G158/F158*100)</f>
        <v>76.674617372291792</v>
      </c>
      <c r="M158" s="140"/>
      <c r="N158" s="101"/>
      <c r="O158" s="101"/>
      <c r="P158" s="101"/>
      <c r="Q158" s="101"/>
      <c r="R158" s="101"/>
    </row>
    <row r="159" spans="1:18" ht="15" customHeight="1">
      <c r="A159" s="249">
        <v>3121</v>
      </c>
      <c r="B159" s="249"/>
      <c r="C159" s="249"/>
      <c r="D159" s="137" t="s">
        <v>79</v>
      </c>
      <c r="E159" s="139">
        <v>516</v>
      </c>
      <c r="F159" s="139">
        <v>555.20000000000005</v>
      </c>
      <c r="G159" s="139">
        <v>309.60000000000002</v>
      </c>
      <c r="H159" s="139">
        <f t="shared" si="79"/>
        <v>55.763688760806915</v>
      </c>
      <c r="M159" s="101"/>
      <c r="N159" s="101"/>
      <c r="O159" s="101"/>
      <c r="P159" s="101"/>
      <c r="Q159" s="101"/>
      <c r="R159" s="101"/>
    </row>
    <row r="160" spans="1:18" ht="15" customHeight="1">
      <c r="A160" s="249">
        <v>3132</v>
      </c>
      <c r="B160" s="249"/>
      <c r="C160" s="249"/>
      <c r="D160" s="137" t="s">
        <v>81</v>
      </c>
      <c r="E160" s="139">
        <v>839</v>
      </c>
      <c r="F160" s="139">
        <v>839</v>
      </c>
      <c r="G160" s="139">
        <v>636.49</v>
      </c>
      <c r="H160" s="139">
        <f t="shared" ref="H160" si="80">SUM(G160/F160*100)</f>
        <v>75.862932061978555</v>
      </c>
    </row>
    <row r="161" spans="1:8" ht="15" customHeight="1">
      <c r="A161" s="249">
        <v>32</v>
      </c>
      <c r="B161" s="249"/>
      <c r="C161" s="249"/>
      <c r="D161" s="137" t="s">
        <v>222</v>
      </c>
      <c r="E161" s="139">
        <f>SUM(E162+E163)</f>
        <v>258</v>
      </c>
      <c r="F161" s="139">
        <f t="shared" ref="F161:G161" si="81">SUM(F162+F163)</f>
        <v>258</v>
      </c>
      <c r="G161" s="139">
        <f t="shared" si="81"/>
        <v>175.74</v>
      </c>
      <c r="H161" s="139">
        <f t="shared" ref="H161:H162" si="82">SUM(G161/F161*100)</f>
        <v>68.116279069767444</v>
      </c>
    </row>
    <row r="162" spans="1:8" s="63" customFormat="1" ht="15" customHeight="1">
      <c r="A162" s="254">
        <v>3211</v>
      </c>
      <c r="B162" s="255"/>
      <c r="C162" s="256"/>
      <c r="D162" s="137" t="s">
        <v>256</v>
      </c>
      <c r="E162" s="139">
        <v>65</v>
      </c>
      <c r="F162" s="139">
        <v>65</v>
      </c>
      <c r="G162" s="139">
        <v>5.46</v>
      </c>
      <c r="H162" s="139">
        <f t="shared" si="82"/>
        <v>8.4</v>
      </c>
    </row>
    <row r="163" spans="1:8" ht="15" customHeight="1">
      <c r="A163" s="249">
        <v>3212</v>
      </c>
      <c r="B163" s="249"/>
      <c r="C163" s="249"/>
      <c r="D163" s="137" t="s">
        <v>82</v>
      </c>
      <c r="E163" s="139">
        <v>193</v>
      </c>
      <c r="F163" s="139">
        <v>193</v>
      </c>
      <c r="G163" s="139">
        <v>170.28</v>
      </c>
      <c r="H163" s="139">
        <f t="shared" ref="H163" si="83">SUM(G163/F163*100)</f>
        <v>88.2279792746114</v>
      </c>
    </row>
    <row r="164" spans="1:8" ht="15" customHeight="1">
      <c r="A164" s="250" t="s">
        <v>220</v>
      </c>
      <c r="B164" s="250"/>
      <c r="C164" s="250"/>
      <c r="D164" s="138" t="s">
        <v>221</v>
      </c>
      <c r="E164" s="139">
        <f>E165</f>
        <v>37646</v>
      </c>
      <c r="F164" s="139">
        <f t="shared" ref="F164:G164" si="84">F165</f>
        <v>37864.800000000003</v>
      </c>
      <c r="G164" s="139">
        <f t="shared" si="84"/>
        <v>28216.180000000004</v>
      </c>
      <c r="H164" s="139">
        <f t="shared" ref="H164:H165" si="85">SUM(G164/F164*100)</f>
        <v>74.518233293190519</v>
      </c>
    </row>
    <row r="165" spans="1:8" s="63" customFormat="1" ht="15" customHeight="1">
      <c r="A165" s="249">
        <v>3</v>
      </c>
      <c r="B165" s="249"/>
      <c r="C165" s="249"/>
      <c r="D165" s="137" t="s">
        <v>4</v>
      </c>
      <c r="E165" s="139">
        <f>SUM(E166+E170)</f>
        <v>37646</v>
      </c>
      <c r="F165" s="139">
        <f t="shared" ref="F165:G165" si="86">SUM(F166+F170)</f>
        <v>37864.800000000003</v>
      </c>
      <c r="G165" s="139">
        <f t="shared" si="86"/>
        <v>28216.180000000004</v>
      </c>
      <c r="H165" s="139">
        <f t="shared" si="85"/>
        <v>74.518233293190519</v>
      </c>
    </row>
    <row r="166" spans="1:8" ht="15" customHeight="1">
      <c r="A166" s="249">
        <v>31</v>
      </c>
      <c r="B166" s="249"/>
      <c r="C166" s="249"/>
      <c r="D166" s="137" t="s">
        <v>5</v>
      </c>
      <c r="E166" s="139">
        <f>SUM(E167:E169)</f>
        <v>36184</v>
      </c>
      <c r="F166" s="139">
        <f t="shared" ref="F166:G166" si="87">SUM(F167:F169)</f>
        <v>36402.800000000003</v>
      </c>
      <c r="G166" s="139">
        <f t="shared" si="87"/>
        <v>27220.340000000004</v>
      </c>
      <c r="H166" s="139">
        <f t="shared" ref="H166" si="88">SUM(G166/F166*100)</f>
        <v>74.775401892162137</v>
      </c>
    </row>
    <row r="167" spans="1:8" ht="27" customHeight="1">
      <c r="A167" s="249">
        <v>3111</v>
      </c>
      <c r="B167" s="249"/>
      <c r="C167" s="249"/>
      <c r="D167" s="137" t="s">
        <v>29</v>
      </c>
      <c r="E167" s="139">
        <v>28509</v>
      </c>
      <c r="F167" s="139">
        <v>28509</v>
      </c>
      <c r="G167" s="139">
        <v>21859.13</v>
      </c>
      <c r="H167" s="139">
        <f t="shared" ref="H167:H168" si="89">SUM(G167/F167*100)</f>
        <v>76.674488757936103</v>
      </c>
    </row>
    <row r="168" spans="1:8" ht="24.75" customHeight="1">
      <c r="A168" s="249">
        <v>3121</v>
      </c>
      <c r="B168" s="249"/>
      <c r="C168" s="249"/>
      <c r="D168" s="137" t="s">
        <v>79</v>
      </c>
      <c r="E168" s="139">
        <v>2924</v>
      </c>
      <c r="F168" s="139">
        <v>3142.8</v>
      </c>
      <c r="G168" s="139">
        <v>1754.4</v>
      </c>
      <c r="H168" s="139">
        <f t="shared" si="89"/>
        <v>55.82283314242077</v>
      </c>
    </row>
    <row r="169" spans="1:8" ht="15" customHeight="1">
      <c r="A169" s="249">
        <v>3132</v>
      </c>
      <c r="B169" s="249"/>
      <c r="C169" s="249"/>
      <c r="D169" s="137" t="s">
        <v>81</v>
      </c>
      <c r="E169" s="139">
        <v>4751</v>
      </c>
      <c r="F169" s="139">
        <v>4751</v>
      </c>
      <c r="G169" s="139">
        <v>3606.81</v>
      </c>
      <c r="H169" s="139">
        <f t="shared" ref="H169" si="90">SUM(G169/F169*100)</f>
        <v>75.916859608503472</v>
      </c>
    </row>
    <row r="170" spans="1:8" ht="15" customHeight="1">
      <c r="A170" s="249">
        <v>32</v>
      </c>
      <c r="B170" s="249"/>
      <c r="C170" s="249"/>
      <c r="D170" s="137" t="s">
        <v>222</v>
      </c>
      <c r="E170" s="139">
        <f>SUM(E171+E172)</f>
        <v>1462</v>
      </c>
      <c r="F170" s="139">
        <f t="shared" ref="F170:G170" si="91">SUM(F171+F172)</f>
        <v>1462</v>
      </c>
      <c r="G170" s="139">
        <f t="shared" si="91"/>
        <v>995.83999999999992</v>
      </c>
      <c r="H170" s="139">
        <f t="shared" ref="H170:H172" si="92">SUM(G170/F170*100)</f>
        <v>68.114911080711352</v>
      </c>
    </row>
    <row r="171" spans="1:8" s="63" customFormat="1" ht="15" customHeight="1">
      <c r="A171" s="254">
        <v>3211</v>
      </c>
      <c r="B171" s="255"/>
      <c r="C171" s="256"/>
      <c r="D171" s="137" t="s">
        <v>256</v>
      </c>
      <c r="E171" s="139">
        <v>365</v>
      </c>
      <c r="F171" s="139">
        <v>365</v>
      </c>
      <c r="G171" s="139">
        <v>30.92</v>
      </c>
      <c r="H171" s="139">
        <f t="shared" si="92"/>
        <v>8.4712328767123299</v>
      </c>
    </row>
    <row r="172" spans="1:8" ht="15" customHeight="1">
      <c r="A172" s="249">
        <v>3212</v>
      </c>
      <c r="B172" s="249"/>
      <c r="C172" s="249"/>
      <c r="D172" s="137" t="s">
        <v>82</v>
      </c>
      <c r="E172" s="139">
        <v>1097</v>
      </c>
      <c r="F172" s="139">
        <v>1097</v>
      </c>
      <c r="G172" s="139">
        <v>964.92</v>
      </c>
      <c r="H172" s="139">
        <f t="shared" si="92"/>
        <v>87.959890610756602</v>
      </c>
    </row>
    <row r="173" spans="1:8" ht="15" customHeight="1">
      <c r="A173" s="250" t="s">
        <v>225</v>
      </c>
      <c r="B173" s="250"/>
      <c r="C173" s="250"/>
      <c r="D173" s="138" t="s">
        <v>226</v>
      </c>
      <c r="E173" s="117">
        <f>SUM(E174+E178)</f>
        <v>2600</v>
      </c>
      <c r="F173" s="117">
        <f t="shared" ref="F173:G173" si="93">SUM(F174+F178)</f>
        <v>3229.3199999999997</v>
      </c>
      <c r="G173" s="117">
        <f t="shared" si="93"/>
        <v>3229.3199999999997</v>
      </c>
      <c r="H173" s="117">
        <f t="shared" ref="H173" si="94">SUM(G173/F173*100)</f>
        <v>100</v>
      </c>
    </row>
    <row r="174" spans="1:8" ht="15" customHeight="1">
      <c r="A174" s="250" t="s">
        <v>201</v>
      </c>
      <c r="B174" s="250"/>
      <c r="C174" s="250"/>
      <c r="D174" s="138" t="s">
        <v>252</v>
      </c>
      <c r="E174" s="139">
        <f>E175</f>
        <v>130</v>
      </c>
      <c r="F174" s="139">
        <f t="shared" ref="F174:G174" si="95">F175</f>
        <v>153.76</v>
      </c>
      <c r="G174" s="139">
        <f t="shared" si="95"/>
        <v>153.76</v>
      </c>
      <c r="H174" s="117">
        <f t="shared" ref="H174" si="96">SUM(G174/F174*100)</f>
        <v>100</v>
      </c>
    </row>
    <row r="175" spans="1:8" ht="15" customHeight="1">
      <c r="A175" s="249">
        <v>3</v>
      </c>
      <c r="B175" s="249"/>
      <c r="C175" s="249"/>
      <c r="D175" s="137" t="s">
        <v>4</v>
      </c>
      <c r="E175" s="139">
        <f>E176</f>
        <v>130</v>
      </c>
      <c r="F175" s="139">
        <f t="shared" ref="F175:G176" si="97">F176</f>
        <v>153.76</v>
      </c>
      <c r="G175" s="139">
        <f t="shared" si="97"/>
        <v>153.76</v>
      </c>
      <c r="H175" s="139">
        <f t="shared" ref="H175:H176" si="98">SUM(G175/F175*100)</f>
        <v>100</v>
      </c>
    </row>
    <row r="176" spans="1:8" ht="15" customHeight="1">
      <c r="A176" s="249">
        <v>32</v>
      </c>
      <c r="B176" s="249"/>
      <c r="C176" s="249"/>
      <c r="D176" s="137" t="s">
        <v>11</v>
      </c>
      <c r="E176" s="139">
        <f>E177</f>
        <v>130</v>
      </c>
      <c r="F176" s="139">
        <f t="shared" si="97"/>
        <v>153.76</v>
      </c>
      <c r="G176" s="139">
        <f t="shared" si="97"/>
        <v>153.76</v>
      </c>
      <c r="H176" s="139">
        <f t="shared" si="98"/>
        <v>100</v>
      </c>
    </row>
    <row r="177" spans="1:8" ht="15" customHeight="1">
      <c r="A177" s="249">
        <v>3222</v>
      </c>
      <c r="B177" s="249"/>
      <c r="C177" s="249"/>
      <c r="D177" s="137" t="s">
        <v>86</v>
      </c>
      <c r="E177" s="139">
        <v>130</v>
      </c>
      <c r="F177" s="139">
        <v>153.76</v>
      </c>
      <c r="G177" s="139">
        <v>153.76</v>
      </c>
      <c r="H177" s="139">
        <f t="shared" ref="H177" si="99">SUM(G177/F177*100)</f>
        <v>100</v>
      </c>
    </row>
    <row r="178" spans="1:8" ht="15" customHeight="1">
      <c r="A178" s="250" t="s">
        <v>220</v>
      </c>
      <c r="B178" s="250"/>
      <c r="C178" s="250"/>
      <c r="D178" s="138" t="s">
        <v>221</v>
      </c>
      <c r="E178" s="139">
        <f>E179</f>
        <v>2470</v>
      </c>
      <c r="F178" s="139">
        <f t="shared" ref="F178:G178" si="100">F179</f>
        <v>3075.56</v>
      </c>
      <c r="G178" s="139">
        <f t="shared" si="100"/>
        <v>3075.56</v>
      </c>
      <c r="H178" s="117">
        <f t="shared" ref="H178:H179" si="101">SUM(G178/F178*100)</f>
        <v>100</v>
      </c>
    </row>
    <row r="179" spans="1:8" ht="21.75" customHeight="1">
      <c r="A179" s="249">
        <v>3</v>
      </c>
      <c r="B179" s="249"/>
      <c r="C179" s="249"/>
      <c r="D179" s="137" t="s">
        <v>4</v>
      </c>
      <c r="E179" s="139">
        <f>E180</f>
        <v>2470</v>
      </c>
      <c r="F179" s="139">
        <f t="shared" ref="F179:G179" si="102">F180</f>
        <v>3075.56</v>
      </c>
      <c r="G179" s="139">
        <f t="shared" si="102"/>
        <v>3075.56</v>
      </c>
      <c r="H179" s="139">
        <f t="shared" si="101"/>
        <v>100</v>
      </c>
    </row>
    <row r="180" spans="1:8" s="63" customFormat="1" ht="21.75" customHeight="1">
      <c r="A180" s="249">
        <v>32</v>
      </c>
      <c r="B180" s="249"/>
      <c r="C180" s="249"/>
      <c r="D180" s="137" t="s">
        <v>11</v>
      </c>
      <c r="E180" s="139">
        <f>E181</f>
        <v>2470</v>
      </c>
      <c r="F180" s="139">
        <f t="shared" ref="F180:G180" si="103">F181</f>
        <v>3075.56</v>
      </c>
      <c r="G180" s="139">
        <f t="shared" si="103"/>
        <v>3075.56</v>
      </c>
      <c r="H180" s="139">
        <f t="shared" ref="H180" si="104">SUM(G180/F180*100)</f>
        <v>100</v>
      </c>
    </row>
    <row r="181" spans="1:8" ht="27" customHeight="1">
      <c r="A181" s="249">
        <v>3222</v>
      </c>
      <c r="B181" s="249"/>
      <c r="C181" s="249"/>
      <c r="D181" s="137" t="s">
        <v>86</v>
      </c>
      <c r="E181" s="139">
        <v>2470</v>
      </c>
      <c r="F181" s="139">
        <v>3075.56</v>
      </c>
      <c r="G181" s="139">
        <v>3075.56</v>
      </c>
      <c r="H181" s="139">
        <f t="shared" ref="H181:H189" si="105">SUM(G181/F181*100)</f>
        <v>100</v>
      </c>
    </row>
    <row r="182" spans="1:8" ht="20.25" customHeight="1">
      <c r="A182" s="250" t="s">
        <v>225</v>
      </c>
      <c r="B182" s="250"/>
      <c r="C182" s="250"/>
      <c r="D182" s="138" t="s">
        <v>257</v>
      </c>
      <c r="E182" s="117">
        <f>SUM(E183+E187)</f>
        <v>2000</v>
      </c>
      <c r="F182" s="117">
        <f t="shared" ref="F182:G182" si="106">SUM(F183+F187)</f>
        <v>2000</v>
      </c>
      <c r="G182" s="117">
        <f t="shared" si="106"/>
        <v>0</v>
      </c>
      <c r="H182" s="117">
        <f t="shared" si="105"/>
        <v>0</v>
      </c>
    </row>
    <row r="183" spans="1:8" ht="15" customHeight="1">
      <c r="A183" s="250" t="s">
        <v>201</v>
      </c>
      <c r="B183" s="250"/>
      <c r="C183" s="250"/>
      <c r="D183" s="138" t="s">
        <v>252</v>
      </c>
      <c r="E183" s="139">
        <f>E184</f>
        <v>100</v>
      </c>
      <c r="F183" s="139">
        <f t="shared" ref="F183:G185" si="107">F184</f>
        <v>100</v>
      </c>
      <c r="G183" s="139">
        <f t="shared" si="107"/>
        <v>0</v>
      </c>
      <c r="H183" s="117">
        <f t="shared" si="105"/>
        <v>0</v>
      </c>
    </row>
    <row r="184" spans="1:8" ht="15" customHeight="1">
      <c r="A184" s="249">
        <v>3</v>
      </c>
      <c r="B184" s="249"/>
      <c r="C184" s="249"/>
      <c r="D184" s="137" t="s">
        <v>4</v>
      </c>
      <c r="E184" s="139">
        <f>E185</f>
        <v>100</v>
      </c>
      <c r="F184" s="139">
        <f t="shared" si="107"/>
        <v>100</v>
      </c>
      <c r="G184" s="139">
        <f t="shared" si="107"/>
        <v>0</v>
      </c>
      <c r="H184" s="139">
        <f t="shared" si="105"/>
        <v>0</v>
      </c>
    </row>
    <row r="185" spans="1:8" ht="15" customHeight="1">
      <c r="A185" s="249">
        <v>32</v>
      </c>
      <c r="B185" s="249"/>
      <c r="C185" s="249"/>
      <c r="D185" s="137" t="s">
        <v>11</v>
      </c>
      <c r="E185" s="139">
        <f>E186</f>
        <v>100</v>
      </c>
      <c r="F185" s="139">
        <f t="shared" si="107"/>
        <v>100</v>
      </c>
      <c r="G185" s="139">
        <f t="shared" si="107"/>
        <v>0</v>
      </c>
      <c r="H185" s="139">
        <f t="shared" si="105"/>
        <v>0</v>
      </c>
    </row>
    <row r="186" spans="1:8" ht="15" customHeight="1">
      <c r="A186" s="249">
        <v>3222</v>
      </c>
      <c r="B186" s="249"/>
      <c r="C186" s="249"/>
      <c r="D186" s="137" t="s">
        <v>86</v>
      </c>
      <c r="E186" s="139">
        <v>100</v>
      </c>
      <c r="F186" s="139">
        <v>100</v>
      </c>
      <c r="G186" s="139">
        <v>0</v>
      </c>
      <c r="H186" s="139">
        <f t="shared" si="105"/>
        <v>0</v>
      </c>
    </row>
    <row r="187" spans="1:8" ht="15" customHeight="1">
      <c r="A187" s="250" t="s">
        <v>220</v>
      </c>
      <c r="B187" s="250"/>
      <c r="C187" s="250"/>
      <c r="D187" s="138" t="s">
        <v>221</v>
      </c>
      <c r="E187" s="139">
        <f>E188</f>
        <v>1900</v>
      </c>
      <c r="F187" s="139">
        <f t="shared" ref="F187:G189" si="108">F188</f>
        <v>1900</v>
      </c>
      <c r="G187" s="139">
        <f t="shared" si="108"/>
        <v>0</v>
      </c>
      <c r="H187" s="117">
        <f t="shared" si="105"/>
        <v>0</v>
      </c>
    </row>
    <row r="188" spans="1:8" ht="15" customHeight="1">
      <c r="A188" s="249">
        <v>3</v>
      </c>
      <c r="B188" s="249"/>
      <c r="C188" s="249"/>
      <c r="D188" s="137" t="s">
        <v>4</v>
      </c>
      <c r="E188" s="139">
        <f>E189</f>
        <v>1900</v>
      </c>
      <c r="F188" s="139">
        <f t="shared" si="108"/>
        <v>1900</v>
      </c>
      <c r="G188" s="139">
        <f t="shared" si="108"/>
        <v>0</v>
      </c>
      <c r="H188" s="139">
        <f t="shared" si="105"/>
        <v>0</v>
      </c>
    </row>
    <row r="189" spans="1:8" ht="15" customHeight="1">
      <c r="A189" s="249">
        <v>32</v>
      </c>
      <c r="B189" s="249"/>
      <c r="C189" s="249"/>
      <c r="D189" s="137" t="s">
        <v>11</v>
      </c>
      <c r="E189" s="139">
        <f>E190</f>
        <v>1900</v>
      </c>
      <c r="F189" s="139">
        <f t="shared" si="108"/>
        <v>1900</v>
      </c>
      <c r="G189" s="139">
        <f t="shared" si="108"/>
        <v>0</v>
      </c>
      <c r="H189" s="139">
        <f t="shared" si="105"/>
        <v>0</v>
      </c>
    </row>
    <row r="190" spans="1:8" s="63" customFormat="1" ht="15" customHeight="1">
      <c r="A190" s="249">
        <v>3222</v>
      </c>
      <c r="B190" s="249"/>
      <c r="C190" s="249"/>
      <c r="D190" s="137" t="s">
        <v>86</v>
      </c>
      <c r="E190" s="139">
        <v>1900</v>
      </c>
      <c r="F190" s="139">
        <v>1900</v>
      </c>
      <c r="G190" s="139">
        <v>0</v>
      </c>
      <c r="H190" s="139">
        <f t="shared" ref="H190" si="109">SUM(G190/F190*100)</f>
        <v>0</v>
      </c>
    </row>
    <row r="191" spans="1:8" ht="15" customHeight="1"/>
    <row r="192" spans="1:8" ht="15" customHeight="1"/>
    <row r="193" spans="1:8" ht="15" customHeight="1"/>
    <row r="197" spans="1:8" ht="15" customHeight="1"/>
    <row r="198" spans="1:8" ht="15" customHeight="1"/>
    <row r="199" spans="1:8" s="63" customFormat="1" ht="15" customHeight="1">
      <c r="A199"/>
      <c r="B199"/>
      <c r="C199"/>
      <c r="D199"/>
      <c r="E199" s="204"/>
      <c r="F199" s="204"/>
      <c r="G199" s="204"/>
      <c r="H199" s="204"/>
    </row>
    <row r="200" spans="1:8" ht="15" customHeight="1"/>
    <row r="201" spans="1:8" ht="15" customHeight="1"/>
    <row r="202" spans="1:8" ht="15" customHeight="1"/>
    <row r="203" spans="1:8" ht="15" customHeight="1"/>
    <row r="204" spans="1:8" ht="15" customHeight="1"/>
    <row r="205" spans="1:8" ht="15" customHeight="1"/>
    <row r="206" spans="1:8" ht="15" customHeight="1"/>
    <row r="207" spans="1:8" ht="15" customHeight="1"/>
    <row r="208" spans="1: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24.75" customHeight="1"/>
    <row r="235" ht="28.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26.25" customHeight="1"/>
    <row r="249" ht="26.25" customHeight="1"/>
    <row r="250" ht="21.7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6" ht="15" customHeight="1"/>
    <row r="277" ht="15" customHeight="1"/>
    <row r="278" ht="15" customHeight="1"/>
    <row r="279" ht="15" customHeight="1"/>
    <row r="280" ht="15" customHeight="1"/>
    <row r="282" ht="15" customHeight="1"/>
    <row r="285" ht="22.5" customHeight="1"/>
    <row r="286" ht="22.5" customHeight="1"/>
    <row r="287" ht="15" customHeight="1"/>
    <row r="288" ht="15" customHeight="1"/>
    <row r="294" ht="22.5" customHeight="1"/>
    <row r="295" ht="22.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22.5" customHeight="1"/>
    <row r="336" ht="15" customHeight="1"/>
    <row r="337" ht="15" customHeight="1"/>
    <row r="338" ht="15" customHeight="1"/>
    <row r="339" ht="15" customHeight="1"/>
    <row r="340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22.5" customHeight="1"/>
    <row r="358" ht="15" customHeight="1"/>
    <row r="500" spans="1:6">
      <c r="A500" s="132"/>
      <c r="B500" s="132"/>
      <c r="C500" s="133"/>
      <c r="D500" s="133"/>
      <c r="E500" s="205"/>
      <c r="F500" s="206"/>
    </row>
    <row r="501" spans="1:6">
      <c r="A501" s="132"/>
      <c r="B501" s="132"/>
      <c r="C501" s="133"/>
      <c r="D501" s="133"/>
      <c r="E501" s="205"/>
      <c r="F501" s="206"/>
    </row>
  </sheetData>
  <mergeCells count="187">
    <mergeCell ref="A19:C19"/>
    <mergeCell ref="A20:C20"/>
    <mergeCell ref="A21:C21"/>
    <mergeCell ref="A22:C22"/>
    <mergeCell ref="A23:C23"/>
    <mergeCell ref="A184:C184"/>
    <mergeCell ref="A185:C185"/>
    <mergeCell ref="A186:C186"/>
    <mergeCell ref="A48:C48"/>
    <mergeCell ref="A52:C52"/>
    <mergeCell ref="A53:C53"/>
    <mergeCell ref="A54:C54"/>
    <mergeCell ref="A55:C55"/>
    <mergeCell ref="A56:C56"/>
    <mergeCell ref="A57:C57"/>
    <mergeCell ref="A93:C93"/>
    <mergeCell ref="A94:C94"/>
    <mergeCell ref="A95:C95"/>
    <mergeCell ref="A96:C96"/>
    <mergeCell ref="A97:C97"/>
    <mergeCell ref="A86:C86"/>
    <mergeCell ref="A75:C75"/>
    <mergeCell ref="A76:C76"/>
    <mergeCell ref="A187:C187"/>
    <mergeCell ref="A188:C188"/>
    <mergeCell ref="A189:C189"/>
    <mergeCell ref="A190:C190"/>
    <mergeCell ref="A135:C135"/>
    <mergeCell ref="A153:C153"/>
    <mergeCell ref="A162:C162"/>
    <mergeCell ref="A171:C171"/>
    <mergeCell ref="A31:C31"/>
    <mergeCell ref="A33:C33"/>
    <mergeCell ref="A35:C35"/>
    <mergeCell ref="A36:C36"/>
    <mergeCell ref="A67:C67"/>
    <mergeCell ref="A68:C68"/>
    <mergeCell ref="A69:C69"/>
    <mergeCell ref="A38:C38"/>
    <mergeCell ref="A39:C39"/>
    <mergeCell ref="A40:C40"/>
    <mergeCell ref="A41:C41"/>
    <mergeCell ref="A42:C42"/>
    <mergeCell ref="A43:C43"/>
    <mergeCell ref="A44:C44"/>
    <mergeCell ref="A46:C46"/>
    <mergeCell ref="A47:C47"/>
    <mergeCell ref="A2:H2"/>
    <mergeCell ref="A4:H4"/>
    <mergeCell ref="A6:D6"/>
    <mergeCell ref="A62:C62"/>
    <mergeCell ref="A66:C66"/>
    <mergeCell ref="A45:C45"/>
    <mergeCell ref="A7:D7"/>
    <mergeCell ref="A9:C9"/>
    <mergeCell ref="A11:C11"/>
    <mergeCell ref="A12:C12"/>
    <mergeCell ref="A10:C10"/>
    <mergeCell ref="A13:C13"/>
    <mergeCell ref="A25:C25"/>
    <mergeCell ref="A26:C26"/>
    <mergeCell ref="A27:C27"/>
    <mergeCell ref="A28:C28"/>
    <mergeCell ref="A14:C14"/>
    <mergeCell ref="A24:C24"/>
    <mergeCell ref="A29:C29"/>
    <mergeCell ref="A30:C30"/>
    <mergeCell ref="A51:C51"/>
    <mergeCell ref="A49:C49"/>
    <mergeCell ref="A50:C50"/>
    <mergeCell ref="A18:C18"/>
    <mergeCell ref="A81:C81"/>
    <mergeCell ref="A89:C89"/>
    <mergeCell ref="A90:C90"/>
    <mergeCell ref="A91:C91"/>
    <mergeCell ref="A92:C92"/>
    <mergeCell ref="A84:C84"/>
    <mergeCell ref="A85:C85"/>
    <mergeCell ref="A87:C87"/>
    <mergeCell ref="A88:C88"/>
    <mergeCell ref="A83:C83"/>
    <mergeCell ref="A77:C77"/>
    <mergeCell ref="A78:C78"/>
    <mergeCell ref="A79:C79"/>
    <mergeCell ref="A80:C80"/>
    <mergeCell ref="A115:C115"/>
    <mergeCell ref="A116:C116"/>
    <mergeCell ref="A117:C117"/>
    <mergeCell ref="A118:C118"/>
    <mergeCell ref="A119:C119"/>
    <mergeCell ref="A98:C98"/>
    <mergeCell ref="A112:C112"/>
    <mergeCell ref="A114:C114"/>
    <mergeCell ref="A113:C113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28:C128"/>
    <mergeCell ref="A129:C129"/>
    <mergeCell ref="A130:C130"/>
    <mergeCell ref="A131:C131"/>
    <mergeCell ref="A132:C132"/>
    <mergeCell ref="A125:C125"/>
    <mergeCell ref="A126:C126"/>
    <mergeCell ref="A127:C127"/>
    <mergeCell ref="A120:C120"/>
    <mergeCell ref="A121:C121"/>
    <mergeCell ref="A122:C122"/>
    <mergeCell ref="A123:C123"/>
    <mergeCell ref="A124:C124"/>
    <mergeCell ref="A139:C139"/>
    <mergeCell ref="A140:C140"/>
    <mergeCell ref="A141:C141"/>
    <mergeCell ref="A142:C142"/>
    <mergeCell ref="A143:C143"/>
    <mergeCell ref="A133:C133"/>
    <mergeCell ref="A134:C134"/>
    <mergeCell ref="A136:C136"/>
    <mergeCell ref="A137:C137"/>
    <mergeCell ref="A138:C138"/>
    <mergeCell ref="A151:C151"/>
    <mergeCell ref="A152:C152"/>
    <mergeCell ref="A154:C154"/>
    <mergeCell ref="A155:C155"/>
    <mergeCell ref="A145:C145"/>
    <mergeCell ref="A146:C146"/>
    <mergeCell ref="A147:C147"/>
    <mergeCell ref="A148:C148"/>
    <mergeCell ref="A149:C149"/>
    <mergeCell ref="A181:C181"/>
    <mergeCell ref="A173:C173"/>
    <mergeCell ref="A174:C174"/>
    <mergeCell ref="A175:C175"/>
    <mergeCell ref="A176:C176"/>
    <mergeCell ref="A8:C8"/>
    <mergeCell ref="A15:C15"/>
    <mergeCell ref="A16:C16"/>
    <mergeCell ref="A17:C17"/>
    <mergeCell ref="A32:C32"/>
    <mergeCell ref="A34:C34"/>
    <mergeCell ref="A37:C37"/>
    <mergeCell ref="A177:C177"/>
    <mergeCell ref="A178:C178"/>
    <mergeCell ref="A58:C58"/>
    <mergeCell ref="A59:C59"/>
    <mergeCell ref="A60:C60"/>
    <mergeCell ref="A61:C61"/>
    <mergeCell ref="A63:C63"/>
    <mergeCell ref="A64:C64"/>
    <mergeCell ref="A65:C65"/>
    <mergeCell ref="A82:C82"/>
    <mergeCell ref="A144:C144"/>
    <mergeCell ref="A150:C150"/>
    <mergeCell ref="A71:C71"/>
    <mergeCell ref="A72:C72"/>
    <mergeCell ref="A73:C73"/>
    <mergeCell ref="A74:C74"/>
    <mergeCell ref="A70:C70"/>
    <mergeCell ref="A183:C183"/>
    <mergeCell ref="A156:C156"/>
    <mergeCell ref="A168:C168"/>
    <mergeCell ref="A169:C169"/>
    <mergeCell ref="A170:C170"/>
    <mergeCell ref="A172:C172"/>
    <mergeCell ref="A163:C163"/>
    <mergeCell ref="A164:C164"/>
    <mergeCell ref="A165:C165"/>
    <mergeCell ref="A166:C166"/>
    <mergeCell ref="A167:C167"/>
    <mergeCell ref="A157:C157"/>
    <mergeCell ref="A158:C158"/>
    <mergeCell ref="A159:C159"/>
    <mergeCell ref="A160:C160"/>
    <mergeCell ref="A161:C161"/>
    <mergeCell ref="A182:C182"/>
    <mergeCell ref="A179:C179"/>
    <mergeCell ref="A180:C18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Izvješće po programskoj klasifi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OSJK - racunovodstvo</cp:lastModifiedBy>
  <cp:lastPrinted>2025-07-25T06:54:32Z</cp:lastPrinted>
  <dcterms:created xsi:type="dcterms:W3CDTF">2022-08-12T12:51:27Z</dcterms:created>
  <dcterms:modified xsi:type="dcterms:W3CDTF">2025-07-25T06:56:45Z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